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pivotTables/pivotTable5.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H:\Dokument\_____Qulturum_data_\_____________________KARTOR_2018\TABLEAU\Underlag för analyser\"/>
    </mc:Choice>
  </mc:AlternateContent>
  <bookViews>
    <workbookView xWindow="240" yWindow="48" windowWidth="19440" windowHeight="13260" firstSheet="1" activeTab="5"/>
  </bookViews>
  <sheets>
    <sheet name="kommun_VC" sheetId="8" state="hidden" r:id="rId1"/>
    <sheet name="pivotter" sheetId="5" r:id="rId2"/>
    <sheet name="I50_J44" sheetId="1" state="hidden" r:id="rId3"/>
    <sheet name="listing65" sheetId="4" state="hidden" r:id="rId4"/>
    <sheet name="Blad4" sheetId="11" state="hidden" r:id="rId5"/>
    <sheet name="dashboards" sheetId="10" r:id="rId6"/>
    <sheet name="Blad1" sheetId="12" state="hidden" r:id="rId7"/>
  </sheets>
  <definedNames>
    <definedName name="_xlnm._FilterDatabase" localSheetId="2" hidden="1">I50_J44!$A$1:$R$185</definedName>
    <definedName name="_xlnm._FilterDatabase" localSheetId="0" hidden="1">kommun_VC!$A$1:$B$55</definedName>
    <definedName name="Utsnitt_Listad_vårdcentral">#N/A</definedName>
    <definedName name="Utsnitt_Område">#N/A</definedName>
  </definedNames>
  <calcPr calcId="162913"/>
  <pivotCaches>
    <pivotCache cacheId="0" r:id="rId8"/>
    <pivotCache cacheId="6" r:id="rId9"/>
  </pivotCaches>
  <extLst>
    <ext xmlns:x14="http://schemas.microsoft.com/office/spreadsheetml/2009/9/main" uri="{BBE1A952-AA13-448e-AADC-164F8A28A991}">
      <x14:slicerCaches>
        <x14:slicerCache r:id="rId10"/>
        <x14:slicerCache r:id="rId11"/>
      </x14:slicerCaches>
    </ext>
    <ext xmlns:x14="http://schemas.microsoft.com/office/spreadsheetml/2009/9/main" uri="{79F54976-1DA5-4618-B147-4CDE4B953A38}">
      <x14:workbookPr/>
    </ext>
  </extLst>
</workbook>
</file>

<file path=xl/calcChain.xml><?xml version="1.0" encoding="utf-8"?>
<calcChain xmlns="http://schemas.openxmlformats.org/spreadsheetml/2006/main">
  <c r="R3" i="1" l="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H3" i="4" l="1"/>
  <c r="H4" i="4"/>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2" i="4"/>
  <c r="J3" i="1" l="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 i="1"/>
  <c r="B207" i="1" l="1"/>
  <c r="B208" i="1"/>
  <c r="B209" i="1"/>
  <c r="B210" i="1"/>
  <c r="B211" i="1"/>
  <c r="B212" i="1"/>
  <c r="B213" i="1"/>
  <c r="B214" i="1"/>
  <c r="B215" i="1"/>
  <c r="B216" i="1"/>
  <c r="B217" i="1"/>
  <c r="B218" i="1"/>
  <c r="B219" i="1"/>
  <c r="Q207" i="1"/>
  <c r="Q208" i="1"/>
  <c r="Q209" i="1"/>
  <c r="Q210" i="1"/>
  <c r="Q211" i="1"/>
  <c r="Q212" i="1"/>
  <c r="Q213" i="1"/>
  <c r="Q214" i="1"/>
  <c r="Q215" i="1"/>
  <c r="Q216" i="1"/>
  <c r="Q217" i="1"/>
  <c r="Q218" i="1"/>
  <c r="Q219" i="1"/>
  <c r="Q183" i="1"/>
  <c r="Q184" i="1"/>
  <c r="Q185" i="1"/>
  <c r="Q186" i="1"/>
  <c r="Q187" i="1"/>
  <c r="Q188" i="1"/>
  <c r="Q189" i="1"/>
  <c r="Q190" i="1"/>
  <c r="Q191" i="1"/>
  <c r="Q192" i="1"/>
  <c r="Q193" i="1"/>
  <c r="Q194" i="1"/>
  <c r="Q195" i="1"/>
  <c r="Q196" i="1"/>
  <c r="Q197" i="1"/>
  <c r="Q198" i="1"/>
  <c r="Q199" i="1"/>
  <c r="Q200" i="1"/>
  <c r="Q201" i="1"/>
  <c r="Q202" i="1"/>
  <c r="Q203" i="1"/>
  <c r="Q204" i="1"/>
  <c r="Q205" i="1"/>
  <c r="Q206" i="1"/>
  <c r="C45" i="5"/>
  <c r="C44" i="5"/>
  <c r="D44" i="5" l="1"/>
  <c r="D45" i="5"/>
  <c r="B3" i="4" l="1"/>
  <c r="K7" i="1" s="1"/>
  <c r="B4" i="4"/>
  <c r="K15" i="1" s="1"/>
  <c r="B5" i="4"/>
  <c r="K19" i="1" s="1"/>
  <c r="B6" i="4"/>
  <c r="K23" i="1" s="1"/>
  <c r="B7" i="4"/>
  <c r="B8" i="4"/>
  <c r="K35" i="1" s="1"/>
  <c r="B9" i="4"/>
  <c r="K39" i="1" s="1"/>
  <c r="B10" i="4"/>
  <c r="K43" i="1" s="1"/>
  <c r="B11" i="4"/>
  <c r="K47" i="1" s="1"/>
  <c r="B12" i="4"/>
  <c r="K55" i="1" s="1"/>
  <c r="B13" i="4"/>
  <c r="K59" i="1" s="1"/>
  <c r="B14" i="4"/>
  <c r="K63" i="1" s="1"/>
  <c r="B15" i="4"/>
  <c r="K67" i="1" s="1"/>
  <c r="B16" i="4"/>
  <c r="K75" i="1" s="1"/>
  <c r="B17" i="4"/>
  <c r="K79" i="1" s="1"/>
  <c r="B18" i="4"/>
  <c r="K83" i="1" s="1"/>
  <c r="B19" i="4"/>
  <c r="K87" i="1" s="1"/>
  <c r="B20" i="4"/>
  <c r="K95" i="1" s="1"/>
  <c r="B21" i="4"/>
  <c r="B22" i="4"/>
  <c r="B23" i="4"/>
  <c r="B24" i="4"/>
  <c r="B25" i="4"/>
  <c r="B26" i="4"/>
  <c r="B27" i="4"/>
  <c r="B28" i="4"/>
  <c r="K115" i="1" s="1"/>
  <c r="B29" i="4"/>
  <c r="B30" i="4"/>
  <c r="B31" i="4"/>
  <c r="B32" i="4"/>
  <c r="B33" i="4"/>
  <c r="B34" i="4"/>
  <c r="K143" i="1" s="1"/>
  <c r="B35" i="4"/>
  <c r="B36" i="4"/>
  <c r="B37" i="4"/>
  <c r="B38" i="4"/>
  <c r="B39" i="4"/>
  <c r="B40" i="4"/>
  <c r="B41" i="4"/>
  <c r="K176" i="1" s="1"/>
  <c r="B42" i="4"/>
  <c r="B43" i="4"/>
  <c r="B44" i="4"/>
  <c r="B45" i="4"/>
  <c r="K205" i="1" s="1"/>
  <c r="B46" i="4"/>
  <c r="B47" i="4"/>
  <c r="B48" i="4"/>
  <c r="B49" i="4"/>
  <c r="B50" i="4"/>
  <c r="B51" i="4"/>
  <c r="K27" i="1" s="1"/>
  <c r="B52" i="4"/>
  <c r="K123" i="1" s="1"/>
  <c r="B53" i="4"/>
  <c r="B54" i="4"/>
  <c r="B55" i="4"/>
  <c r="B56" i="4"/>
  <c r="B57" i="4"/>
  <c r="K171" i="1" s="1"/>
  <c r="B58" i="4"/>
  <c r="K189" i="1" s="1"/>
  <c r="B2" i="4"/>
  <c r="K3" i="1" s="1"/>
  <c r="K184" i="1" l="1"/>
  <c r="K139" i="1"/>
  <c r="K104" i="1"/>
  <c r="K163" i="1"/>
  <c r="K159" i="1"/>
  <c r="K167" i="1"/>
  <c r="K127" i="1"/>
  <c r="K97" i="1"/>
  <c r="K131" i="1"/>
  <c r="K197" i="1"/>
  <c r="K212" i="1"/>
  <c r="K213" i="1"/>
  <c r="K210" i="1"/>
  <c r="K211" i="1"/>
  <c r="K214" i="1"/>
  <c r="K202" i="1"/>
  <c r="K218" i="1"/>
  <c r="K215" i="1"/>
  <c r="K216" i="1"/>
  <c r="K219" i="1"/>
  <c r="K217" i="1"/>
  <c r="K151" i="1"/>
  <c r="K147" i="1"/>
  <c r="K193" i="1"/>
  <c r="K207" i="1"/>
  <c r="K208" i="1"/>
  <c r="K209" i="1"/>
  <c r="K119" i="1"/>
  <c r="K107" i="1"/>
  <c r="K206" i="1"/>
  <c r="K2" i="1"/>
  <c r="K204" i="1"/>
  <c r="K200" i="1"/>
  <c r="K196" i="1"/>
  <c r="K192" i="1"/>
  <c r="K188" i="1"/>
  <c r="K183" i="1"/>
  <c r="K179" i="1"/>
  <c r="K174" i="1"/>
  <c r="K170" i="1"/>
  <c r="K166" i="1"/>
  <c r="K162" i="1"/>
  <c r="K158" i="1"/>
  <c r="K154" i="1"/>
  <c r="K150" i="1"/>
  <c r="K146" i="1"/>
  <c r="K142" i="1"/>
  <c r="K138" i="1"/>
  <c r="K134" i="1"/>
  <c r="K130" i="1"/>
  <c r="K126" i="1"/>
  <c r="K122" i="1"/>
  <c r="K118" i="1"/>
  <c r="K114" i="1"/>
  <c r="K110" i="1"/>
  <c r="K103" i="1"/>
  <c r="K100" i="1"/>
  <c r="K94" i="1"/>
  <c r="K90" i="1"/>
  <c r="K86" i="1"/>
  <c r="K82" i="1"/>
  <c r="K78" i="1"/>
  <c r="K74" i="1"/>
  <c r="K70" i="1"/>
  <c r="K66" i="1"/>
  <c r="K62" i="1"/>
  <c r="K58" i="1"/>
  <c r="K54" i="1"/>
  <c r="K50" i="1"/>
  <c r="K46" i="1"/>
  <c r="K42" i="1"/>
  <c r="K38" i="1"/>
  <c r="K34" i="1"/>
  <c r="K30" i="1"/>
  <c r="K26" i="1"/>
  <c r="K22" i="1"/>
  <c r="K18" i="1"/>
  <c r="K14" i="1"/>
  <c r="K10" i="1"/>
  <c r="K6" i="1"/>
  <c r="K203" i="1"/>
  <c r="K199" i="1"/>
  <c r="K195" i="1"/>
  <c r="K191" i="1"/>
  <c r="K187" i="1"/>
  <c r="K182" i="1"/>
  <c r="K178" i="1"/>
  <c r="K173" i="1"/>
  <c r="K169" i="1"/>
  <c r="K165" i="1"/>
  <c r="K161" i="1"/>
  <c r="K157" i="1"/>
  <c r="K153" i="1"/>
  <c r="K149" i="1"/>
  <c r="K145" i="1"/>
  <c r="K141" i="1"/>
  <c r="K137" i="1"/>
  <c r="K133" i="1"/>
  <c r="K129" i="1"/>
  <c r="K125" i="1"/>
  <c r="K121" i="1"/>
  <c r="K117" i="1"/>
  <c r="K113" i="1"/>
  <c r="K109" i="1"/>
  <c r="K106" i="1"/>
  <c r="K102" i="1"/>
  <c r="K99" i="1"/>
  <c r="K93" i="1"/>
  <c r="K89" i="1"/>
  <c r="K85" i="1"/>
  <c r="K81" i="1"/>
  <c r="K77" i="1"/>
  <c r="K73" i="1"/>
  <c r="K69" i="1"/>
  <c r="K65" i="1"/>
  <c r="K61" i="1"/>
  <c r="K57" i="1"/>
  <c r="K53" i="1"/>
  <c r="K49" i="1"/>
  <c r="K45" i="1"/>
  <c r="K41" i="1"/>
  <c r="K37" i="1"/>
  <c r="K33" i="1"/>
  <c r="K29" i="1"/>
  <c r="K25" i="1"/>
  <c r="K21" i="1"/>
  <c r="K17" i="1"/>
  <c r="K13" i="1"/>
  <c r="K9" i="1"/>
  <c r="K5" i="1"/>
  <c r="K198" i="1"/>
  <c r="K194" i="1"/>
  <c r="K190" i="1"/>
  <c r="K186" i="1"/>
  <c r="K185" i="1"/>
  <c r="K181" i="1"/>
  <c r="K177" i="1"/>
  <c r="K172" i="1"/>
  <c r="K168" i="1"/>
  <c r="K164" i="1"/>
  <c r="K160" i="1"/>
  <c r="K156" i="1"/>
  <c r="K152" i="1"/>
  <c r="K148" i="1"/>
  <c r="K144" i="1"/>
  <c r="K140" i="1"/>
  <c r="K136" i="1"/>
  <c r="K132" i="1"/>
  <c r="K128" i="1"/>
  <c r="K124" i="1"/>
  <c r="K120" i="1"/>
  <c r="K116" i="1"/>
  <c r="K112" i="1"/>
  <c r="K108" i="1"/>
  <c r="K105" i="1"/>
  <c r="K98" i="1"/>
  <c r="K96" i="1"/>
  <c r="K92" i="1"/>
  <c r="K88" i="1"/>
  <c r="K84" i="1"/>
  <c r="K80" i="1"/>
  <c r="K76" i="1"/>
  <c r="K72" i="1"/>
  <c r="K68" i="1"/>
  <c r="K64" i="1"/>
  <c r="K60" i="1"/>
  <c r="K56" i="1"/>
  <c r="K52" i="1"/>
  <c r="K48" i="1"/>
  <c r="K44" i="1"/>
  <c r="K40" i="1"/>
  <c r="K36" i="1"/>
  <c r="K32" i="1"/>
  <c r="K28" i="1"/>
  <c r="K24" i="1"/>
  <c r="K20" i="1"/>
  <c r="K16" i="1"/>
  <c r="K12" i="1"/>
  <c r="K8" i="1"/>
  <c r="K4" i="1"/>
  <c r="K201" i="1"/>
  <c r="K180" i="1"/>
  <c r="K175" i="1"/>
  <c r="K155" i="1"/>
  <c r="K135" i="1"/>
  <c r="K111" i="1"/>
  <c r="K101" i="1"/>
  <c r="K91" i="1"/>
  <c r="K71" i="1"/>
  <c r="K51" i="1"/>
  <c r="K31" i="1"/>
  <c r="K11" i="1"/>
  <c r="L218" i="1"/>
  <c r="L219" i="1"/>
  <c r="L142" i="1"/>
  <c r="L10" i="1"/>
  <c r="L21" i="1"/>
  <c r="L188" i="1"/>
  <c r="L3" i="1"/>
  <c r="L121" i="1"/>
  <c r="L181" i="1"/>
  <c r="L39" i="1"/>
  <c r="L199" i="1"/>
  <c r="L80" i="1"/>
  <c r="L90" i="1"/>
  <c r="L198" i="1"/>
  <c r="L30" i="1"/>
  <c r="L179" i="1"/>
  <c r="L129" i="1"/>
  <c r="L148" i="1"/>
  <c r="L55" i="1"/>
  <c r="L167" i="1"/>
  <c r="L86" i="1"/>
  <c r="L61" i="1"/>
  <c r="L82" i="1"/>
  <c r="L191" i="1"/>
  <c r="L132" i="1"/>
  <c r="L53" i="1"/>
  <c r="L180" i="1"/>
  <c r="L113" i="1"/>
  <c r="L210" i="1"/>
  <c r="L204" i="1"/>
  <c r="L112" i="1"/>
  <c r="L17" i="1"/>
  <c r="L79" i="1"/>
  <c r="L178" i="1"/>
  <c r="L162" i="1"/>
  <c r="L36" i="1"/>
  <c r="L166" i="1"/>
  <c r="L111" i="1"/>
  <c r="L187" i="1"/>
  <c r="L116" i="1"/>
  <c r="L14" i="1"/>
  <c r="L117" i="1"/>
  <c r="L6" i="1"/>
  <c r="L100" i="1"/>
  <c r="L104" i="1"/>
  <c r="L136" i="1"/>
  <c r="L92" i="1"/>
  <c r="L16" i="1"/>
  <c r="L68" i="1"/>
  <c r="L207" i="1"/>
  <c r="L215" i="1"/>
  <c r="L217" i="1"/>
  <c r="L175" i="1"/>
  <c r="L28" i="1"/>
  <c r="L196" i="1"/>
  <c r="L120" i="1"/>
  <c r="L51" i="1"/>
  <c r="L63" i="1"/>
  <c r="L31" i="1"/>
  <c r="L89" i="1"/>
  <c r="L126" i="1"/>
  <c r="L159" i="1"/>
  <c r="L23" i="1"/>
  <c r="L115" i="1"/>
  <c r="L41" i="1"/>
  <c r="L48" i="1"/>
  <c r="L67" i="1"/>
  <c r="L153" i="1"/>
  <c r="L139" i="1"/>
  <c r="L130" i="1"/>
  <c r="L58" i="1"/>
  <c r="L12" i="1"/>
  <c r="L81" i="1"/>
  <c r="L160" i="1"/>
  <c r="L99" i="1"/>
  <c r="L114" i="1"/>
  <c r="L94" i="1"/>
  <c r="L134" i="1"/>
  <c r="L201" i="1"/>
  <c r="L122" i="1"/>
  <c r="L29" i="1"/>
  <c r="L4" i="1"/>
  <c r="L11" i="1"/>
  <c r="L106" i="1"/>
  <c r="L38" i="1"/>
  <c r="L192" i="1"/>
  <c r="L110" i="1"/>
  <c r="L152" i="1"/>
  <c r="L27" i="1"/>
  <c r="L83" i="1"/>
  <c r="L137" i="1"/>
  <c r="L195" i="1"/>
  <c r="L70" i="1"/>
  <c r="L146" i="1"/>
  <c r="L101" i="1"/>
  <c r="L208" i="1"/>
  <c r="L211" i="1"/>
  <c r="L44" i="1"/>
  <c r="L131" i="1"/>
  <c r="L155" i="1"/>
  <c r="L102" i="1"/>
  <c r="L109" i="1"/>
  <c r="L151" i="1"/>
  <c r="L7" i="1"/>
  <c r="L25" i="1"/>
  <c r="L87" i="1"/>
  <c r="L18" i="1"/>
  <c r="L2" i="1"/>
  <c r="L56" i="1"/>
  <c r="L73" i="1"/>
  <c r="L46" i="1"/>
  <c r="L212" i="1"/>
  <c r="L214" i="1"/>
  <c r="L42" i="1"/>
  <c r="L60" i="1"/>
  <c r="L173" i="1"/>
  <c r="L22" i="1"/>
  <c r="L156" i="1"/>
  <c r="L135" i="1"/>
  <c r="L47" i="1"/>
  <c r="L197" i="1"/>
  <c r="L127" i="1"/>
  <c r="L13" i="1"/>
  <c r="L24" i="1"/>
  <c r="L57" i="1"/>
  <c r="L203" i="1"/>
  <c r="L50" i="1"/>
  <c r="L143" i="1"/>
  <c r="L164" i="1"/>
  <c r="L119" i="1"/>
  <c r="L157" i="1"/>
  <c r="L9" i="1"/>
  <c r="L165" i="1"/>
  <c r="L183" i="1"/>
  <c r="L194" i="1"/>
  <c r="L118" i="1"/>
  <c r="L176" i="1"/>
  <c r="L174" i="1"/>
  <c r="L32" i="1"/>
  <c r="L147" i="1"/>
  <c r="L189" i="1"/>
  <c r="L54" i="1"/>
  <c r="L150" i="1"/>
  <c r="L35" i="1"/>
  <c r="L172" i="1"/>
  <c r="L96" i="1"/>
  <c r="L154" i="1"/>
  <c r="L64" i="1"/>
  <c r="L93" i="1"/>
  <c r="L145" i="1"/>
  <c r="L69" i="1"/>
  <c r="L8" i="1"/>
  <c r="L76" i="1"/>
  <c r="L34" i="1"/>
  <c r="L216" i="1"/>
  <c r="L66" i="1"/>
  <c r="L149" i="1"/>
  <c r="L185" i="1"/>
  <c r="L141" i="1"/>
  <c r="L190" i="1"/>
  <c r="L88" i="1"/>
  <c r="L74" i="1"/>
  <c r="L107" i="1"/>
  <c r="L5" i="1"/>
  <c r="L97" i="1"/>
  <c r="L200" i="1"/>
  <c r="L123" i="1"/>
  <c r="L91" i="1"/>
  <c r="L144" i="1"/>
  <c r="L95" i="1"/>
  <c r="L205" i="1"/>
  <c r="L15" i="1"/>
  <c r="L49" i="1"/>
  <c r="L62" i="1"/>
  <c r="L171" i="1"/>
  <c r="L26" i="1"/>
  <c r="L213" i="1"/>
  <c r="L85" i="1"/>
  <c r="L177" i="1"/>
  <c r="L59" i="1"/>
  <c r="L33" i="1"/>
  <c r="L40" i="1"/>
  <c r="L170" i="1"/>
  <c r="L209" i="1"/>
  <c r="L65" i="1"/>
  <c r="L75" i="1"/>
  <c r="L77" i="1"/>
  <c r="L37" i="1"/>
  <c r="U10" i="1"/>
  <c r="L140" i="1"/>
  <c r="L72" i="1"/>
  <c r="L161" i="1"/>
  <c r="L45" i="1"/>
  <c r="L98" i="1"/>
  <c r="L84" i="1"/>
  <c r="L124" i="1"/>
  <c r="L128" i="1"/>
  <c r="L108" i="1"/>
  <c r="L202" i="1"/>
  <c r="L168" i="1"/>
  <c r="L78" i="1"/>
  <c r="L43" i="1"/>
  <c r="L163" i="1"/>
  <c r="L169" i="1"/>
  <c r="L206" i="1"/>
  <c r="L20" i="1"/>
  <c r="L184" i="1"/>
  <c r="L103" i="1"/>
  <c r="L125" i="1"/>
  <c r="L133" i="1"/>
  <c r="L105" i="1"/>
  <c r="L186" i="1"/>
  <c r="L52" i="1"/>
  <c r="L71" i="1"/>
  <c r="L19" i="1"/>
  <c r="L138" i="1"/>
  <c r="L193" i="1"/>
  <c r="L158" i="1"/>
  <c r="L182" i="1"/>
  <c r="N214" i="1" l="1"/>
  <c r="P214" i="1"/>
  <c r="O214" i="1"/>
  <c r="M214" i="1"/>
  <c r="M211" i="1"/>
  <c r="O211" i="1"/>
  <c r="P211" i="1"/>
  <c r="N211" i="1"/>
  <c r="M217" i="1"/>
  <c r="N217" i="1"/>
  <c r="O217" i="1"/>
  <c r="P217" i="1"/>
  <c r="O210" i="1"/>
  <c r="P210" i="1"/>
  <c r="N210" i="1"/>
  <c r="M210" i="1"/>
  <c r="M219" i="1"/>
  <c r="O219" i="1"/>
  <c r="P219" i="1"/>
  <c r="N219" i="1"/>
  <c r="O213" i="1"/>
  <c r="N213" i="1"/>
  <c r="P213" i="1"/>
  <c r="M213" i="1"/>
  <c r="P209" i="1"/>
  <c r="M209" i="1"/>
  <c r="N209" i="1"/>
  <c r="O209" i="1"/>
  <c r="N216" i="1"/>
  <c r="P216" i="1"/>
  <c r="O216" i="1"/>
  <c r="M216" i="1"/>
  <c r="O212" i="1"/>
  <c r="N212" i="1"/>
  <c r="P212" i="1"/>
  <c r="M212" i="1"/>
  <c r="N208" i="1"/>
  <c r="O208" i="1"/>
  <c r="P208" i="1"/>
  <c r="M208" i="1"/>
  <c r="O215" i="1"/>
  <c r="P215" i="1"/>
  <c r="M215" i="1"/>
  <c r="N215" i="1"/>
  <c r="N207" i="1"/>
  <c r="P207" i="1"/>
  <c r="O207" i="1"/>
  <c r="M207" i="1"/>
  <c r="M218" i="1"/>
  <c r="P218" i="1"/>
  <c r="N218" i="1"/>
  <c r="O218" i="1"/>
  <c r="M200" i="1"/>
  <c r="O200" i="1"/>
  <c r="P200" i="1"/>
  <c r="N200" i="1"/>
  <c r="O185" i="1"/>
  <c r="P185" i="1"/>
  <c r="M185" i="1"/>
  <c r="N185" i="1"/>
  <c r="M204" i="1"/>
  <c r="P204" i="1"/>
  <c r="N204" i="1"/>
  <c r="O204" i="1"/>
  <c r="M199" i="1"/>
  <c r="N199" i="1"/>
  <c r="O199" i="1"/>
  <c r="P199" i="1"/>
  <c r="N195" i="1"/>
  <c r="M195" i="1"/>
  <c r="O195" i="1"/>
  <c r="P195" i="1"/>
  <c r="O194" i="1"/>
  <c r="M194" i="1"/>
  <c r="N194" i="1"/>
  <c r="P194" i="1"/>
  <c r="M187" i="1"/>
  <c r="N187" i="1"/>
  <c r="O187" i="1"/>
  <c r="P187" i="1"/>
  <c r="O202" i="1"/>
  <c r="M202" i="1"/>
  <c r="N202" i="1"/>
  <c r="P202" i="1"/>
  <c r="P198" i="1"/>
  <c r="M198" i="1"/>
  <c r="N198" i="1"/>
  <c r="O198" i="1"/>
  <c r="O184" i="1"/>
  <c r="P184" i="1"/>
  <c r="M184" i="1"/>
  <c r="N184" i="1"/>
  <c r="O189" i="1"/>
  <c r="P189" i="1"/>
  <c r="M189" i="1"/>
  <c r="N189" i="1"/>
  <c r="M196" i="1"/>
  <c r="O196" i="1"/>
  <c r="N196" i="1"/>
  <c r="P196" i="1"/>
  <c r="P190" i="1"/>
  <c r="M190" i="1"/>
  <c r="N190" i="1"/>
  <c r="O190" i="1"/>
  <c r="M203" i="1"/>
  <c r="N203" i="1"/>
  <c r="O203" i="1"/>
  <c r="P203" i="1"/>
  <c r="O186" i="1"/>
  <c r="P186" i="1"/>
  <c r="M186" i="1"/>
  <c r="N186" i="1"/>
  <c r="M183" i="1"/>
  <c r="N183" i="1"/>
  <c r="O183" i="1"/>
  <c r="P183" i="1"/>
  <c r="O201" i="1"/>
  <c r="N201" i="1"/>
  <c r="P201" i="1"/>
  <c r="M201" i="1"/>
  <c r="M191" i="1"/>
  <c r="N191" i="1"/>
  <c r="O191" i="1"/>
  <c r="P191" i="1"/>
  <c r="P206" i="1"/>
  <c r="M206" i="1"/>
  <c r="O206" i="1"/>
  <c r="N206" i="1"/>
  <c r="M192" i="1"/>
  <c r="O192" i="1"/>
  <c r="N192" i="1"/>
  <c r="P192" i="1"/>
  <c r="O205" i="1"/>
  <c r="M205" i="1"/>
  <c r="P205" i="1"/>
  <c r="N205" i="1"/>
  <c r="O197" i="1"/>
  <c r="P197" i="1"/>
  <c r="M197" i="1"/>
  <c r="N197" i="1"/>
  <c r="M188" i="1"/>
  <c r="N188" i="1"/>
  <c r="O188" i="1"/>
  <c r="P188" i="1"/>
  <c r="O193" i="1"/>
  <c r="P193" i="1"/>
  <c r="M193" i="1"/>
  <c r="N193" i="1"/>
  <c r="P146" i="1"/>
  <c r="N146" i="1"/>
  <c r="O146" i="1"/>
  <c r="M146" i="1"/>
  <c r="P103" i="1"/>
  <c r="O103" i="1"/>
  <c r="N103" i="1"/>
  <c r="M103" i="1"/>
  <c r="P54" i="1"/>
  <c r="O54" i="1"/>
  <c r="N54" i="1"/>
  <c r="M54" i="1"/>
  <c r="P180" i="1"/>
  <c r="O180" i="1"/>
  <c r="M180" i="1"/>
  <c r="N180" i="1"/>
  <c r="P175" i="1"/>
  <c r="O175" i="1"/>
  <c r="N175" i="1"/>
  <c r="M175" i="1"/>
  <c r="M167" i="1"/>
  <c r="P167" i="1"/>
  <c r="N167" i="1"/>
  <c r="O167" i="1"/>
  <c r="P159" i="1"/>
  <c r="O159" i="1"/>
  <c r="N159" i="1"/>
  <c r="M159" i="1"/>
  <c r="N151" i="1"/>
  <c r="M151" i="1"/>
  <c r="O151" i="1"/>
  <c r="P151" i="1"/>
  <c r="P143" i="1"/>
  <c r="N143" i="1"/>
  <c r="O143" i="1"/>
  <c r="M143" i="1"/>
  <c r="N135" i="1"/>
  <c r="O135" i="1"/>
  <c r="M135" i="1"/>
  <c r="P135" i="1"/>
  <c r="O127" i="1"/>
  <c r="N127" i="1"/>
  <c r="P127" i="1"/>
  <c r="M127" i="1"/>
  <c r="O119" i="1"/>
  <c r="N119" i="1"/>
  <c r="P119" i="1"/>
  <c r="M119" i="1"/>
  <c r="P111" i="1"/>
  <c r="O111" i="1"/>
  <c r="N111" i="1"/>
  <c r="M111" i="1"/>
  <c r="P97" i="1"/>
  <c r="O97" i="1"/>
  <c r="M97" i="1"/>
  <c r="N97" i="1"/>
  <c r="P91" i="1"/>
  <c r="N91" i="1"/>
  <c r="M91" i="1"/>
  <c r="O91" i="1"/>
  <c r="N83" i="1"/>
  <c r="O83" i="1"/>
  <c r="P83" i="1"/>
  <c r="M83" i="1"/>
  <c r="O75" i="1"/>
  <c r="N75" i="1"/>
  <c r="P75" i="1"/>
  <c r="M75" i="1"/>
  <c r="P67" i="1"/>
  <c r="O67" i="1"/>
  <c r="N67" i="1"/>
  <c r="M67" i="1"/>
  <c r="P59" i="1"/>
  <c r="N59" i="1"/>
  <c r="O59" i="1"/>
  <c r="M59" i="1"/>
  <c r="O51" i="1"/>
  <c r="M51" i="1"/>
  <c r="P51" i="1"/>
  <c r="N51" i="1"/>
  <c r="P43" i="1"/>
  <c r="O43" i="1"/>
  <c r="M43" i="1"/>
  <c r="N43" i="1"/>
  <c r="P35" i="1"/>
  <c r="O35" i="1"/>
  <c r="M35" i="1"/>
  <c r="N35" i="1"/>
  <c r="P27" i="1"/>
  <c r="N27" i="1"/>
  <c r="M27" i="1"/>
  <c r="O27" i="1"/>
  <c r="N19" i="1"/>
  <c r="O19" i="1"/>
  <c r="P19" i="1"/>
  <c r="M19" i="1"/>
  <c r="O11" i="1"/>
  <c r="N11" i="1"/>
  <c r="P11" i="1"/>
  <c r="M11" i="1"/>
  <c r="P3" i="1"/>
  <c r="O3" i="1"/>
  <c r="N3" i="1"/>
  <c r="M3" i="1"/>
  <c r="P166" i="1"/>
  <c r="O166" i="1"/>
  <c r="N166" i="1"/>
  <c r="M166" i="1"/>
  <c r="O134" i="1"/>
  <c r="N134" i="1"/>
  <c r="P134" i="1"/>
  <c r="M134" i="1"/>
  <c r="O90" i="1"/>
  <c r="N90" i="1"/>
  <c r="P90" i="1"/>
  <c r="M90" i="1"/>
  <c r="P74" i="1"/>
  <c r="N74" i="1"/>
  <c r="O74" i="1"/>
  <c r="M74" i="1"/>
  <c r="N34" i="1"/>
  <c r="M34" i="1"/>
  <c r="O34" i="1"/>
  <c r="P34" i="1"/>
  <c r="P10" i="1"/>
  <c r="N10" i="1"/>
  <c r="M10" i="1"/>
  <c r="O10" i="1"/>
  <c r="P158" i="1"/>
  <c r="O158" i="1"/>
  <c r="M158" i="1"/>
  <c r="N158" i="1"/>
  <c r="N142" i="1"/>
  <c r="M142" i="1"/>
  <c r="O142" i="1"/>
  <c r="P142" i="1"/>
  <c r="O110" i="1"/>
  <c r="N110" i="1"/>
  <c r="M110" i="1"/>
  <c r="P110" i="1"/>
  <c r="P82" i="1"/>
  <c r="O82" i="1"/>
  <c r="M82" i="1"/>
  <c r="N82" i="1"/>
  <c r="O66" i="1"/>
  <c r="N66" i="1"/>
  <c r="P66" i="1"/>
  <c r="M66" i="1"/>
  <c r="M42" i="1"/>
  <c r="P42" i="1"/>
  <c r="N42" i="1"/>
  <c r="O42" i="1"/>
  <c r="O26" i="1"/>
  <c r="N26" i="1"/>
  <c r="P26" i="1"/>
  <c r="M26" i="1"/>
  <c r="P18" i="1"/>
  <c r="O18" i="1"/>
  <c r="N18" i="1"/>
  <c r="M18" i="1"/>
  <c r="O178" i="1"/>
  <c r="N178" i="1"/>
  <c r="P178" i="1"/>
  <c r="M178" i="1"/>
  <c r="O173" i="1"/>
  <c r="N173" i="1"/>
  <c r="P173" i="1"/>
  <c r="M173" i="1"/>
  <c r="O165" i="1"/>
  <c r="N165" i="1"/>
  <c r="P165" i="1"/>
  <c r="M165" i="1"/>
  <c r="P157" i="1"/>
  <c r="O157" i="1"/>
  <c r="N157" i="1"/>
  <c r="M157" i="1"/>
  <c r="P149" i="1"/>
  <c r="O149" i="1"/>
  <c r="N149" i="1"/>
  <c r="M149" i="1"/>
  <c r="P141" i="1"/>
  <c r="O141" i="1"/>
  <c r="N141" i="1"/>
  <c r="M141" i="1"/>
  <c r="P133" i="1"/>
  <c r="O133" i="1"/>
  <c r="N133" i="1"/>
  <c r="M133" i="1"/>
  <c r="P125" i="1"/>
  <c r="N125" i="1"/>
  <c r="O125" i="1"/>
  <c r="M125" i="1"/>
  <c r="M117" i="1"/>
  <c r="P117" i="1"/>
  <c r="N117" i="1"/>
  <c r="O117" i="1"/>
  <c r="N109" i="1"/>
  <c r="M109" i="1"/>
  <c r="O109" i="1"/>
  <c r="P109" i="1"/>
  <c r="O106" i="1"/>
  <c r="N106" i="1"/>
  <c r="P106" i="1"/>
  <c r="M106" i="1"/>
  <c r="P89" i="1"/>
  <c r="O89" i="1"/>
  <c r="N89" i="1"/>
  <c r="M89" i="1"/>
  <c r="P81" i="1"/>
  <c r="O81" i="1"/>
  <c r="N81" i="1"/>
  <c r="M81" i="1"/>
  <c r="M73" i="1"/>
  <c r="P73" i="1"/>
  <c r="N73" i="1"/>
  <c r="O73" i="1"/>
  <c r="N65" i="1"/>
  <c r="M65" i="1"/>
  <c r="O65" i="1"/>
  <c r="P65" i="1"/>
  <c r="O57" i="1"/>
  <c r="N57" i="1"/>
  <c r="P57" i="1"/>
  <c r="M57" i="1"/>
  <c r="P49" i="1"/>
  <c r="O49" i="1"/>
  <c r="N49" i="1"/>
  <c r="M49" i="1"/>
  <c r="P41" i="1"/>
  <c r="N41" i="1"/>
  <c r="O41" i="1"/>
  <c r="M41" i="1"/>
  <c r="O33" i="1"/>
  <c r="N33" i="1"/>
  <c r="M33" i="1"/>
  <c r="P33" i="1"/>
  <c r="P25" i="1"/>
  <c r="O25" i="1"/>
  <c r="N25" i="1"/>
  <c r="M25" i="1"/>
  <c r="P17" i="1"/>
  <c r="O17" i="1"/>
  <c r="M17" i="1"/>
  <c r="N17" i="1"/>
  <c r="P9" i="1"/>
  <c r="N9" i="1"/>
  <c r="O9" i="1"/>
  <c r="M9" i="1"/>
  <c r="P179" i="1"/>
  <c r="N179" i="1"/>
  <c r="M179" i="1"/>
  <c r="O179" i="1"/>
  <c r="M150" i="1"/>
  <c r="P150" i="1"/>
  <c r="N150" i="1"/>
  <c r="O150" i="1"/>
  <c r="P126" i="1"/>
  <c r="O126" i="1"/>
  <c r="M126" i="1"/>
  <c r="N126" i="1"/>
  <c r="P58" i="1"/>
  <c r="O58" i="1"/>
  <c r="N58" i="1"/>
  <c r="M58" i="1"/>
  <c r="P177" i="1"/>
  <c r="N177" i="1"/>
  <c r="O177" i="1"/>
  <c r="M177" i="1"/>
  <c r="P172" i="1"/>
  <c r="O172" i="1"/>
  <c r="N172" i="1"/>
  <c r="M172" i="1"/>
  <c r="O164" i="1"/>
  <c r="N164" i="1"/>
  <c r="M164" i="1"/>
  <c r="P164" i="1"/>
  <c r="P156" i="1"/>
  <c r="O156" i="1"/>
  <c r="M156" i="1"/>
  <c r="N156" i="1"/>
  <c r="P148" i="1"/>
  <c r="O148" i="1"/>
  <c r="N148" i="1"/>
  <c r="M148" i="1"/>
  <c r="P140" i="1"/>
  <c r="O140" i="1"/>
  <c r="M140" i="1"/>
  <c r="N140" i="1"/>
  <c r="P132" i="1"/>
  <c r="N132" i="1"/>
  <c r="O132" i="1"/>
  <c r="M132" i="1"/>
  <c r="P124" i="1"/>
  <c r="N124" i="1"/>
  <c r="O124" i="1"/>
  <c r="M124" i="1"/>
  <c r="N116" i="1"/>
  <c r="O116" i="1"/>
  <c r="M116" i="1"/>
  <c r="P116" i="1"/>
  <c r="O108" i="1"/>
  <c r="N108" i="1"/>
  <c r="P108" i="1"/>
  <c r="M108" i="1"/>
  <c r="P105" i="1"/>
  <c r="O105" i="1"/>
  <c r="N105" i="1"/>
  <c r="M105" i="1"/>
  <c r="P96" i="1"/>
  <c r="O96" i="1"/>
  <c r="N96" i="1"/>
  <c r="M96" i="1"/>
  <c r="P88" i="1"/>
  <c r="O88" i="1"/>
  <c r="N88" i="1"/>
  <c r="M88" i="1"/>
  <c r="P80" i="1"/>
  <c r="N80" i="1"/>
  <c r="M80" i="1"/>
  <c r="O80" i="1"/>
  <c r="N72" i="1"/>
  <c r="O72" i="1"/>
  <c r="P72" i="1"/>
  <c r="M72" i="1"/>
  <c r="O64" i="1"/>
  <c r="N64" i="1"/>
  <c r="P64" i="1"/>
  <c r="M64" i="1"/>
  <c r="P56" i="1"/>
  <c r="O56" i="1"/>
  <c r="N56" i="1"/>
  <c r="M56" i="1"/>
  <c r="P48" i="1"/>
  <c r="N48" i="1"/>
  <c r="O48" i="1"/>
  <c r="M48" i="1"/>
  <c r="O40" i="1"/>
  <c r="N40" i="1"/>
  <c r="M40" i="1"/>
  <c r="P40" i="1"/>
  <c r="P32" i="1"/>
  <c r="O32" i="1"/>
  <c r="N32" i="1"/>
  <c r="M32" i="1"/>
  <c r="P24" i="1"/>
  <c r="O24" i="1"/>
  <c r="M24" i="1"/>
  <c r="N24" i="1"/>
  <c r="P16" i="1"/>
  <c r="N16" i="1"/>
  <c r="M16" i="1"/>
  <c r="O16" i="1"/>
  <c r="N8" i="1"/>
  <c r="O8" i="1"/>
  <c r="P8" i="1"/>
  <c r="M8" i="1"/>
  <c r="O174" i="1"/>
  <c r="N174" i="1"/>
  <c r="P174" i="1"/>
  <c r="M174" i="1"/>
  <c r="P118" i="1"/>
  <c r="N118" i="1"/>
  <c r="O118" i="1"/>
  <c r="M118" i="1"/>
  <c r="P50" i="1"/>
  <c r="O50" i="1"/>
  <c r="M50" i="1"/>
  <c r="N50" i="1"/>
  <c r="O176" i="1"/>
  <c r="N176" i="1"/>
  <c r="P176" i="1"/>
  <c r="M176" i="1"/>
  <c r="P171" i="1"/>
  <c r="O171" i="1"/>
  <c r="N171" i="1"/>
  <c r="M171" i="1"/>
  <c r="P163" i="1"/>
  <c r="N163" i="1"/>
  <c r="O163" i="1"/>
  <c r="M163" i="1"/>
  <c r="O155" i="1"/>
  <c r="N155" i="1"/>
  <c r="M155" i="1"/>
  <c r="P155" i="1"/>
  <c r="P147" i="1"/>
  <c r="O147" i="1"/>
  <c r="N147" i="1"/>
  <c r="M147" i="1"/>
  <c r="P139" i="1"/>
  <c r="O139" i="1"/>
  <c r="M139" i="1"/>
  <c r="N139" i="1"/>
  <c r="P131" i="1"/>
  <c r="N131" i="1"/>
  <c r="O131" i="1"/>
  <c r="M131" i="1"/>
  <c r="N123" i="1"/>
  <c r="O123" i="1"/>
  <c r="M123" i="1"/>
  <c r="P123" i="1"/>
  <c r="O115" i="1"/>
  <c r="N115" i="1"/>
  <c r="P115" i="1"/>
  <c r="M115" i="1"/>
  <c r="P107" i="1"/>
  <c r="O107" i="1"/>
  <c r="N107" i="1"/>
  <c r="M107" i="1"/>
  <c r="P104" i="1"/>
  <c r="N104" i="1"/>
  <c r="O104" i="1"/>
  <c r="M104" i="1"/>
  <c r="O101" i="1"/>
  <c r="N101" i="1"/>
  <c r="P101" i="1"/>
  <c r="M101" i="1"/>
  <c r="P95" i="1"/>
  <c r="O95" i="1"/>
  <c r="N95" i="1"/>
  <c r="M95" i="1"/>
  <c r="P87" i="1"/>
  <c r="N87" i="1"/>
  <c r="M87" i="1"/>
  <c r="O87" i="1"/>
  <c r="N79" i="1"/>
  <c r="O79" i="1"/>
  <c r="P79" i="1"/>
  <c r="M79" i="1"/>
  <c r="O71" i="1"/>
  <c r="N71" i="1"/>
  <c r="P71" i="1"/>
  <c r="M71" i="1"/>
  <c r="P63" i="1"/>
  <c r="O63" i="1"/>
  <c r="N63" i="1"/>
  <c r="M63" i="1"/>
  <c r="P55" i="1"/>
  <c r="N55" i="1"/>
  <c r="O55" i="1"/>
  <c r="M55" i="1"/>
  <c r="O47" i="1"/>
  <c r="N47" i="1"/>
  <c r="M47" i="1"/>
  <c r="P47" i="1"/>
  <c r="P39" i="1"/>
  <c r="O39" i="1"/>
  <c r="N39" i="1"/>
  <c r="M39" i="1"/>
  <c r="P31" i="1"/>
  <c r="O31" i="1"/>
  <c r="M31" i="1"/>
  <c r="N31" i="1"/>
  <c r="P23" i="1"/>
  <c r="N23" i="1"/>
  <c r="M23" i="1"/>
  <c r="O23" i="1"/>
  <c r="N15" i="1"/>
  <c r="O15" i="1"/>
  <c r="P15" i="1"/>
  <c r="M15" i="1"/>
  <c r="O7" i="1"/>
  <c r="N7" i="1"/>
  <c r="P7" i="1"/>
  <c r="M7" i="1"/>
  <c r="O170" i="1"/>
  <c r="N170" i="1"/>
  <c r="M170" i="1"/>
  <c r="P170" i="1"/>
  <c r="P154" i="1"/>
  <c r="O154" i="1"/>
  <c r="M154" i="1"/>
  <c r="N154" i="1"/>
  <c r="P122" i="1"/>
  <c r="O122" i="1"/>
  <c r="N122" i="1"/>
  <c r="M122" i="1"/>
  <c r="P100" i="1"/>
  <c r="O100" i="1"/>
  <c r="M100" i="1"/>
  <c r="N100" i="1"/>
  <c r="N94" i="1"/>
  <c r="O94" i="1"/>
  <c r="M94" i="1"/>
  <c r="P94" i="1"/>
  <c r="P78" i="1"/>
  <c r="O78" i="1"/>
  <c r="N78" i="1"/>
  <c r="M78" i="1"/>
  <c r="P14" i="1"/>
  <c r="O14" i="1"/>
  <c r="N14" i="1"/>
  <c r="M14" i="1"/>
  <c r="P162" i="1"/>
  <c r="O162" i="1"/>
  <c r="N162" i="1"/>
  <c r="M162" i="1"/>
  <c r="O130" i="1"/>
  <c r="N130" i="1"/>
  <c r="P130" i="1"/>
  <c r="M130" i="1"/>
  <c r="P114" i="1"/>
  <c r="N114" i="1"/>
  <c r="O114" i="1"/>
  <c r="M114" i="1"/>
  <c r="O86" i="1"/>
  <c r="N86" i="1"/>
  <c r="P86" i="1"/>
  <c r="M86" i="1"/>
  <c r="P70" i="1"/>
  <c r="N70" i="1"/>
  <c r="O70" i="1"/>
  <c r="M70" i="1"/>
  <c r="P46" i="1"/>
  <c r="O46" i="1"/>
  <c r="N46" i="1"/>
  <c r="M46" i="1"/>
  <c r="P38" i="1"/>
  <c r="N38" i="1"/>
  <c r="M38" i="1"/>
  <c r="O38" i="1"/>
  <c r="N30" i="1"/>
  <c r="O30" i="1"/>
  <c r="P30" i="1"/>
  <c r="M30" i="1"/>
  <c r="O22" i="1"/>
  <c r="N22" i="1"/>
  <c r="P22" i="1"/>
  <c r="M22" i="1"/>
  <c r="P6" i="1"/>
  <c r="N6" i="1"/>
  <c r="O6" i="1"/>
  <c r="M6" i="1"/>
  <c r="O182" i="1"/>
  <c r="M182" i="1"/>
  <c r="P182" i="1"/>
  <c r="N182" i="1"/>
  <c r="P169" i="1"/>
  <c r="O169" i="1"/>
  <c r="M169" i="1"/>
  <c r="N169" i="1"/>
  <c r="P161" i="1"/>
  <c r="N161" i="1"/>
  <c r="M161" i="1"/>
  <c r="O161" i="1"/>
  <c r="N153" i="1"/>
  <c r="O153" i="1"/>
  <c r="P153" i="1"/>
  <c r="M153" i="1"/>
  <c r="O145" i="1"/>
  <c r="N145" i="1"/>
  <c r="P145" i="1"/>
  <c r="M145" i="1"/>
  <c r="P137" i="1"/>
  <c r="O137" i="1"/>
  <c r="M137" i="1"/>
  <c r="N137" i="1"/>
  <c r="P129" i="1"/>
  <c r="N129" i="1"/>
  <c r="O129" i="1"/>
  <c r="M129" i="1"/>
  <c r="O121" i="1"/>
  <c r="N121" i="1"/>
  <c r="M121" i="1"/>
  <c r="P121" i="1"/>
  <c r="P113" i="1"/>
  <c r="O113" i="1"/>
  <c r="N113" i="1"/>
  <c r="M113" i="1"/>
  <c r="P102" i="1"/>
  <c r="N102" i="1"/>
  <c r="O102" i="1"/>
  <c r="M102" i="1"/>
  <c r="N99" i="1"/>
  <c r="O99" i="1"/>
  <c r="M99" i="1"/>
  <c r="P99" i="1"/>
  <c r="P93" i="1"/>
  <c r="O93" i="1"/>
  <c r="N93" i="1"/>
  <c r="M93" i="1"/>
  <c r="P85" i="1"/>
  <c r="N85" i="1"/>
  <c r="O85" i="1"/>
  <c r="M85" i="1"/>
  <c r="O77" i="1"/>
  <c r="M77" i="1"/>
  <c r="N77" i="1"/>
  <c r="P77" i="1"/>
  <c r="P69" i="1"/>
  <c r="O69" i="1"/>
  <c r="M69" i="1"/>
  <c r="N69" i="1"/>
  <c r="P61" i="1"/>
  <c r="O61" i="1"/>
  <c r="M61" i="1"/>
  <c r="N61" i="1"/>
  <c r="P53" i="1"/>
  <c r="N53" i="1"/>
  <c r="O53" i="1"/>
  <c r="M53" i="1"/>
  <c r="N45" i="1"/>
  <c r="O45" i="1"/>
  <c r="M45" i="1"/>
  <c r="P45" i="1"/>
  <c r="O37" i="1"/>
  <c r="N37" i="1"/>
  <c r="P37" i="1"/>
  <c r="M37" i="1"/>
  <c r="P29" i="1"/>
  <c r="O29" i="1"/>
  <c r="M29" i="1"/>
  <c r="N29" i="1"/>
  <c r="P21" i="1"/>
  <c r="N21" i="1"/>
  <c r="O21" i="1"/>
  <c r="M21" i="1"/>
  <c r="O13" i="1"/>
  <c r="P13" i="1"/>
  <c r="M13" i="1"/>
  <c r="N13" i="1"/>
  <c r="P5" i="1"/>
  <c r="O5" i="1"/>
  <c r="M5" i="1"/>
  <c r="N5" i="1"/>
  <c r="N138" i="1"/>
  <c r="O138" i="1"/>
  <c r="M138" i="1"/>
  <c r="P138" i="1"/>
  <c r="O62" i="1"/>
  <c r="N62" i="1"/>
  <c r="P62" i="1"/>
  <c r="M62" i="1"/>
  <c r="P181" i="1"/>
  <c r="O181" i="1"/>
  <c r="N181" i="1"/>
  <c r="M181" i="1"/>
  <c r="P168" i="1"/>
  <c r="O168" i="1"/>
  <c r="M168" i="1"/>
  <c r="N168" i="1"/>
  <c r="P160" i="1"/>
  <c r="O160" i="1"/>
  <c r="N160" i="1"/>
  <c r="M160" i="1"/>
  <c r="P152" i="1"/>
  <c r="N152" i="1"/>
  <c r="O152" i="1"/>
  <c r="M152" i="1"/>
  <c r="P144" i="1"/>
  <c r="N144" i="1"/>
  <c r="M144" i="1"/>
  <c r="O144" i="1"/>
  <c r="N136" i="1"/>
  <c r="O136" i="1"/>
  <c r="P136" i="1"/>
  <c r="M136" i="1"/>
  <c r="O128" i="1"/>
  <c r="N128" i="1"/>
  <c r="M128" i="1"/>
  <c r="P128" i="1"/>
  <c r="O120" i="1"/>
  <c r="N120" i="1"/>
  <c r="P120" i="1"/>
  <c r="M120" i="1"/>
  <c r="O112" i="1"/>
  <c r="N112" i="1"/>
  <c r="P112" i="1"/>
  <c r="M112" i="1"/>
  <c r="O98" i="1"/>
  <c r="M98" i="1"/>
  <c r="P98" i="1"/>
  <c r="N98" i="1"/>
  <c r="P92" i="1"/>
  <c r="O92" i="1"/>
  <c r="N92" i="1"/>
  <c r="M92" i="1"/>
  <c r="P84" i="1"/>
  <c r="N84" i="1"/>
  <c r="M84" i="1"/>
  <c r="O84" i="1"/>
  <c r="N76" i="1"/>
  <c r="O76" i="1"/>
  <c r="P76" i="1"/>
  <c r="M76" i="1"/>
  <c r="O68" i="1"/>
  <c r="N68" i="1"/>
  <c r="P68" i="1"/>
  <c r="M68" i="1"/>
  <c r="P60" i="1"/>
  <c r="O60" i="1"/>
  <c r="N60" i="1"/>
  <c r="M60" i="1"/>
  <c r="P52" i="1"/>
  <c r="O52" i="1"/>
  <c r="N52" i="1"/>
  <c r="M52" i="1"/>
  <c r="O44" i="1"/>
  <c r="M44" i="1"/>
  <c r="N44" i="1"/>
  <c r="P44" i="1"/>
  <c r="P36" i="1"/>
  <c r="O36" i="1"/>
  <c r="M36" i="1"/>
  <c r="N36" i="1"/>
  <c r="P28" i="1"/>
  <c r="O28" i="1"/>
  <c r="M28" i="1"/>
  <c r="N28" i="1"/>
  <c r="P20" i="1"/>
  <c r="N20" i="1"/>
  <c r="O20" i="1"/>
  <c r="M20" i="1"/>
  <c r="N12" i="1"/>
  <c r="O12" i="1"/>
  <c r="M12" i="1"/>
  <c r="P12" i="1"/>
  <c r="O4" i="1"/>
  <c r="N4" i="1"/>
  <c r="P4" i="1"/>
  <c r="M4" i="1"/>
  <c r="P2" i="1"/>
  <c r="O2" i="1"/>
  <c r="N2" i="1"/>
  <c r="M2" i="1"/>
  <c r="B186" i="1" l="1"/>
  <c r="B187" i="1"/>
  <c r="B188" i="1"/>
  <c r="B189" i="1"/>
  <c r="B190" i="1"/>
  <c r="B191" i="1"/>
  <c r="B192" i="1"/>
  <c r="B193" i="1"/>
  <c r="B194" i="1"/>
  <c r="B195" i="1"/>
  <c r="B196" i="1"/>
  <c r="B197" i="1"/>
  <c r="B198" i="1"/>
  <c r="B199" i="1"/>
  <c r="B200" i="1"/>
  <c r="B201" i="1"/>
  <c r="B202" i="1"/>
  <c r="B203" i="1"/>
  <c r="B204" i="1"/>
  <c r="B205" i="1"/>
  <c r="B206" i="1"/>
  <c r="Q144" i="1" l="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Q3" i="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B3"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2" i="1"/>
  <c r="C29" i="5" l="1"/>
  <c r="C28" i="5"/>
  <c r="D28" i="5" l="1"/>
  <c r="D29" i="5"/>
  <c r="C2" i="5"/>
  <c r="R2" i="1" l="1"/>
  <c r="Q2" i="1"/>
  <c r="C1" i="5" l="1"/>
  <c r="D2" i="5" s="1"/>
  <c r="D2" i="10" l="1"/>
  <c r="D1" i="5"/>
  <c r="D1" i="10" l="1"/>
</calcChain>
</file>

<file path=xl/sharedStrings.xml><?xml version="1.0" encoding="utf-8"?>
<sst xmlns="http://schemas.openxmlformats.org/spreadsheetml/2006/main" count="710" uniqueCount="149">
  <si>
    <t>Listad vårdcentral</t>
  </si>
  <si>
    <t>År</t>
  </si>
  <si>
    <t>Antal vårdtillfällen</t>
  </si>
  <si>
    <t>Antal akuta återinskrivningar</t>
  </si>
  <si>
    <t>Antal VTF I50</t>
  </si>
  <si>
    <t>Antal VTF J44</t>
  </si>
  <si>
    <t>Antal akuta ÅI30 I50</t>
  </si>
  <si>
    <t>Antal akuta ÅI30 J44</t>
  </si>
  <si>
    <t>501 Hälsans vårdcentral 2</t>
  </si>
  <si>
    <t>502 Rosenlunds vårdcentral</t>
  </si>
  <si>
    <t>503 Råslätts vårdcentral</t>
  </si>
  <si>
    <t>504 Kungshälsans vårdcentral</t>
  </si>
  <si>
    <t>505 Hälsans vårdcentral 1</t>
  </si>
  <si>
    <t>508 Tranås vårdcentral</t>
  </si>
  <si>
    <t>509 Sävsjö vårdcentral</t>
  </si>
  <si>
    <t>510 Eksjö vårdcentral</t>
  </si>
  <si>
    <t>511 Nässjö vårdcentral</t>
  </si>
  <si>
    <t>518 Tenhults vårdcentral</t>
  </si>
  <si>
    <t>521 Habo vårdcentral</t>
  </si>
  <si>
    <t>522 Rosenhälsans vårdcentral</t>
  </si>
  <si>
    <t>523 Mullsjö vårdcentral</t>
  </si>
  <si>
    <t>525 Gränna vårdcentral</t>
  </si>
  <si>
    <t>527 Bankeryds vårdcentral</t>
  </si>
  <si>
    <t>528 Norrahammars vårdcentral</t>
  </si>
  <si>
    <t>529 Öxnehaga vårdcentral</t>
  </si>
  <si>
    <t>535 Landsbro vårdcentral</t>
  </si>
  <si>
    <t>536 Mariannelunds vårdcentral</t>
  </si>
  <si>
    <t>537 Bodafors vårdcentral</t>
  </si>
  <si>
    <t>540 Vråens vårdcentral</t>
  </si>
  <si>
    <t>541 Västers vårdcentral</t>
  </si>
  <si>
    <t>542 Rydaholms vårdcentral</t>
  </si>
  <si>
    <t>543 Gislaveds vårdcentral</t>
  </si>
  <si>
    <t>544 Anderstorps vårdcentral</t>
  </si>
  <si>
    <t>545 Smålandsstenars vårdcentral</t>
  </si>
  <si>
    <t>546 Reftele vårdcentral</t>
  </si>
  <si>
    <t>548 Skillingaryds vårdcentral</t>
  </si>
  <si>
    <t>549 Gnosjö vårdcentral</t>
  </si>
  <si>
    <t>572 Aneby vårdcentral</t>
  </si>
  <si>
    <t>576 Gislehälsan</t>
  </si>
  <si>
    <t>582 Wetterhälsan</t>
  </si>
  <si>
    <t>585 Familjeläkarna i Forserum</t>
  </si>
  <si>
    <t>586 Nässjö Läkarhus</t>
  </si>
  <si>
    <t>587 Vrigstad Läkarmottagning</t>
  </si>
  <si>
    <t>588 Läkarhuset Tranås</t>
  </si>
  <si>
    <t>590 Vårdcentralen Aroma</t>
  </si>
  <si>
    <t>591 Apladalens vårdcentral</t>
  </si>
  <si>
    <t>592 Läkarhuset Väster</t>
  </si>
  <si>
    <t>507 Vetlanda vårdcentral</t>
  </si>
  <si>
    <t>536 Mariannelund vårdcentral</t>
  </si>
  <si>
    <t>541 Väster vårdcentral</t>
  </si>
  <si>
    <t>547 Vaggeryds vårdcentral</t>
  </si>
  <si>
    <t>577 Bräcke Diakoni VC Lokstallarna</t>
  </si>
  <si>
    <t>579 Läkarhuset Huskvarna</t>
  </si>
  <si>
    <t>580 Läkarhuset Öster Jönköping</t>
  </si>
  <si>
    <t>581 Wasa Vårdcentral</t>
  </si>
  <si>
    <t>584 Bräcke Diakoni VC Nyhälsan</t>
  </si>
  <si>
    <t>589 Avonova Vård Vetlanda</t>
  </si>
  <si>
    <t>589 Unicare Vårdcentral Vetlanda</t>
  </si>
  <si>
    <t>591 Unicare Apladalens vårdcentral</t>
  </si>
  <si>
    <t>593 Avonova Vård Värnamo</t>
  </si>
  <si>
    <t>antal månadsvis</t>
  </si>
  <si>
    <t>Antal listade 65+</t>
  </si>
  <si>
    <t>Antal VTF I50 per 1000 listade</t>
  </si>
  <si>
    <t>Antal VTF J44 per 1000 listade</t>
  </si>
  <si>
    <t>Antal akuta ÅI30 I50 per 1000 listade</t>
  </si>
  <si>
    <t>Antal akuta ÅI30 J44 per 1000 listade</t>
  </si>
  <si>
    <t xml:space="preserve">Andel akuta ÅI30 I50 </t>
  </si>
  <si>
    <t xml:space="preserve">Andel akuta ÅI30 J44 </t>
  </si>
  <si>
    <t>Totalsumma</t>
  </si>
  <si>
    <t>Radetiketter</t>
  </si>
  <si>
    <t>Akuta återinskrivningar, Hjärtsvikt</t>
  </si>
  <si>
    <t xml:space="preserve">Akuta återinskrivningar, KOL </t>
  </si>
  <si>
    <t xml:space="preserve">  Vårdtillfälle, Hjärtsvikt</t>
  </si>
  <si>
    <t xml:space="preserve">  Akuta återinskrivningar, Hjärtsvikt</t>
  </si>
  <si>
    <t xml:space="preserve"> Vårdtillfälle, KOL</t>
  </si>
  <si>
    <t xml:space="preserve">  Akuta återinskrivningar, KOL</t>
  </si>
  <si>
    <t>Område</t>
  </si>
  <si>
    <t>Kommun</t>
  </si>
  <si>
    <t>Aneby</t>
  </si>
  <si>
    <t>Eksjö</t>
  </si>
  <si>
    <t>Gislaved</t>
  </si>
  <si>
    <t>573 Familjeläkarna i Anderstorp</t>
  </si>
  <si>
    <t>574 Familjeläkarna i Gislaved</t>
  </si>
  <si>
    <t>575 Familjeläkarna Smålandsstenar</t>
  </si>
  <si>
    <t>Gnosjö</t>
  </si>
  <si>
    <t>Habo</t>
  </si>
  <si>
    <t>Jönköping</t>
  </si>
  <si>
    <t>Mullsjö</t>
  </si>
  <si>
    <t>583 Familjeläkarna i Mullsjö</t>
  </si>
  <si>
    <t>Nässjö</t>
  </si>
  <si>
    <t>Sävsjö</t>
  </si>
  <si>
    <t>Tranås</t>
  </si>
  <si>
    <t>Vaggeryd</t>
  </si>
  <si>
    <t>Vetlanda</t>
  </si>
  <si>
    <t>Värnamo</t>
  </si>
  <si>
    <t>Höglandet</t>
  </si>
  <si>
    <t>Värnamoområdet</t>
  </si>
  <si>
    <t>Jönköpingsområde</t>
  </si>
  <si>
    <t xml:space="preserve">*Välj område </t>
  </si>
  <si>
    <t>*Välj  vårdcentral</t>
  </si>
  <si>
    <t>Åldersgrupp: 65+</t>
  </si>
  <si>
    <t>Slutenvård</t>
  </si>
  <si>
    <t xml:space="preserve"> Antal VTF I50</t>
  </si>
  <si>
    <t xml:space="preserve"> Antal akuta ÅI30 I50</t>
  </si>
  <si>
    <t xml:space="preserve"> Antal VTF J44</t>
  </si>
  <si>
    <t xml:space="preserve"> Antal akuta ÅI30 J44</t>
  </si>
  <si>
    <t xml:space="preserve"> Andel akuta ÅI30 I50 </t>
  </si>
  <si>
    <t xml:space="preserve"> Andel akuta ÅI30 J44 </t>
  </si>
  <si>
    <t xml:space="preserve">År </t>
  </si>
  <si>
    <t>Totalt</t>
  </si>
  <si>
    <t>507 Vetlanda vårdcentrum</t>
  </si>
  <si>
    <t>547 Vaggeryds vårdcentral och Svegaholm</t>
  </si>
  <si>
    <t>577 Bräcke Diakoni Vårdcentralen Lokstallarna</t>
  </si>
  <si>
    <t>579 Läkarhuset i Huskvarna</t>
  </si>
  <si>
    <t>580 Läkarhuset i Jönköping</t>
  </si>
  <si>
    <t>581 Wasa City Klinik</t>
  </si>
  <si>
    <t>584 Bräcke Diakoni Vårdcentralen Nyhälsan</t>
  </si>
  <si>
    <t>589 Sensia Sjukvård</t>
  </si>
  <si>
    <t>593 Specialistläkargruppen i Värnamo</t>
  </si>
  <si>
    <t xml:space="preserve"> 28 dec 2018</t>
  </si>
  <si>
    <t>593 Sensia Spec läkargruppen Vmo</t>
  </si>
  <si>
    <t>listing_kolumn</t>
  </si>
  <si>
    <t>Lista_år</t>
  </si>
  <si>
    <t>kolumn</t>
  </si>
  <si>
    <t>C</t>
  </si>
  <si>
    <t>D</t>
  </si>
  <si>
    <t>E</t>
  </si>
  <si>
    <t>F</t>
  </si>
  <si>
    <t>Nummer_kolumn</t>
  </si>
  <si>
    <t>listing_rad</t>
  </si>
  <si>
    <t>Rad_</t>
  </si>
  <si>
    <t xml:space="preserve"> Antal vårdtillfällen 
med KOL (J44)</t>
  </si>
  <si>
    <t xml:space="preserve"> Antal 
vårdtillfällen 
med hjärtsvikt (I50)</t>
  </si>
  <si>
    <t xml:space="preserve"> Antal akuta 
återinskrivningar
 med hjärtsvikt (I50)</t>
  </si>
  <si>
    <t xml:space="preserve"> Andel akuta 
återinskrivningar 
med hjärtsvikt (I50)</t>
  </si>
  <si>
    <t xml:space="preserve">  Antal akuta 
återinskrivningar 
med KOL (J44)</t>
  </si>
  <si>
    <t xml:space="preserve">  Andel akuta 
återinskrivningar 
med KOL (J44)</t>
  </si>
  <si>
    <t>(Alla)</t>
  </si>
  <si>
    <t>I50, Antal VTF per 1000 listade patienter</t>
  </si>
  <si>
    <t xml:space="preserve"> KOL, Antal vårdtillfällen per 1000 listade patienter</t>
  </si>
  <si>
    <t>KOL, Antal vårdtillfällen per 1000 listade patienter</t>
  </si>
  <si>
    <t>Hjärtsvikt, Antal vårdtillfällen per 1000 listade patienter</t>
  </si>
  <si>
    <t>Översta till vänster diagrammet visar Andel akuta återinskrivningar för patienter listade på respektive vårdcentral  med diagnoser  Hjärtsvikt (I50), samt KOL (J44). Nedersta till vänster diagrammet visar Antal vårdtillfällen  samt Antal akuta återinskrivningar. Diagrammet till höger visar antal vårdtillfällen (KOL respektive Hjärtsvikt per 1000 listade patienter</t>
  </si>
  <si>
    <t>För att se resultat för Region Jönköpings län, avmarkera valda område och VC eller tryck på knappen              i båda fönster</t>
  </si>
  <si>
    <t>G</t>
  </si>
  <si>
    <t>H</t>
  </si>
  <si>
    <t>Antal</t>
  </si>
  <si>
    <t>571 Vårdvalsenhetens invånare</t>
  </si>
  <si>
    <t>medel19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</si>
</sst>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2" x14ac:knownFonts="1">
    <font>
      <sz val="11"/>
      <color theme="1"/>
      <name val="Calibri"/>
      <family val="2"/>
      <scheme val="minor"/>
    </font>
    <font>
      <b/>
      <sz val="11"/>
      <color theme="1"/>
      <name val="Calibri"/>
      <family val="2"/>
      <scheme val="minor"/>
    </font>
    <font>
      <sz val="10"/>
      <name val="Arial"/>
      <family val="2"/>
    </font>
    <font>
      <b/>
      <sz val="20"/>
      <color theme="0"/>
      <name val="Calibri"/>
      <family val="2"/>
      <scheme val="minor"/>
    </font>
    <font>
      <b/>
      <sz val="11"/>
      <color theme="0"/>
      <name val="Calibri"/>
      <family val="2"/>
      <scheme val="minor"/>
    </font>
    <font>
      <b/>
      <sz val="12"/>
      <color theme="0"/>
      <name val="Calibri"/>
      <family val="2"/>
      <scheme val="minor"/>
    </font>
    <font>
      <b/>
      <sz val="16"/>
      <color theme="0"/>
      <name val="Calibri"/>
      <family val="2"/>
      <scheme val="minor"/>
    </font>
    <font>
      <b/>
      <sz val="11.5"/>
      <color theme="0"/>
      <name val="Calibri"/>
      <family val="2"/>
      <scheme val="minor"/>
    </font>
    <font>
      <sz val="11"/>
      <color theme="0"/>
      <name val="Calibri"/>
      <family val="2"/>
      <scheme val="minor"/>
    </font>
    <font>
      <sz val="11"/>
      <color theme="0" tint="-0.34998626667073579"/>
      <name val="Calibri"/>
      <family val="2"/>
      <scheme val="minor"/>
    </font>
    <font>
      <sz val="10"/>
      <color theme="0"/>
      <name val="Calibri"/>
      <family val="2"/>
      <scheme val="minor"/>
    </font>
    <font>
      <b/>
      <sz val="10"/>
      <color theme="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rgb="FFFFC000"/>
        <bgColor indexed="64"/>
      </patternFill>
    </fill>
    <fill>
      <patternFill patternType="solid">
        <fgColor theme="4" tint="0.79998168889431442"/>
        <bgColor indexed="64"/>
      </patternFill>
    </fill>
    <fill>
      <patternFill patternType="solid">
        <fgColor theme="1" tint="0.14999847407452621"/>
        <bgColor indexed="64"/>
      </patternFill>
    </fill>
  </fills>
  <borders count="1">
    <border>
      <left/>
      <right/>
      <top/>
      <bottom/>
      <diagonal/>
    </border>
  </borders>
  <cellStyleXfs count="2">
    <xf numFmtId="0" fontId="0" fillId="0" borderId="0"/>
    <xf numFmtId="0" fontId="2" fillId="0" borderId="0"/>
  </cellStyleXfs>
  <cellXfs count="45">
    <xf numFmtId="0" fontId="0" fillId="0" borderId="0" xfId="0"/>
    <xf numFmtId="0" fontId="1" fillId="0" borderId="0" xfId="0" applyFont="1"/>
    <xf numFmtId="0" fontId="1" fillId="0" borderId="0" xfId="0" applyFont="1" applyAlignment="1">
      <alignment wrapText="1"/>
    </xf>
    <xf numFmtId="0" fontId="0" fillId="0" borderId="0" xfId="0" applyFill="1"/>
    <xf numFmtId="164" fontId="0" fillId="0" borderId="0" xfId="0" applyNumberFormat="1"/>
    <xf numFmtId="165" fontId="0" fillId="0" borderId="0" xfId="0" applyNumberFormat="1"/>
    <xf numFmtId="0" fontId="0" fillId="0" borderId="0" xfId="0" pivotButton="1"/>
    <xf numFmtId="0" fontId="0" fillId="0" borderId="0" xfId="0" applyNumberFormat="1"/>
    <xf numFmtId="0" fontId="0" fillId="0" borderId="0" xfId="0" applyAlignment="1">
      <alignment wrapText="1"/>
    </xf>
    <xf numFmtId="0" fontId="0" fillId="0" borderId="0" xfId="0" applyAlignment="1">
      <alignment horizontal="left"/>
    </xf>
    <xf numFmtId="0" fontId="0" fillId="2" borderId="0" xfId="0" applyFill="1"/>
    <xf numFmtId="0" fontId="1" fillId="0" borderId="0" xfId="0" applyFont="1" applyFill="1"/>
    <xf numFmtId="0" fontId="0" fillId="3" borderId="0" xfId="0" applyFill="1"/>
    <xf numFmtId="0" fontId="3" fillId="3" borderId="0" xfId="0" applyFont="1" applyFill="1"/>
    <xf numFmtId="0" fontId="0" fillId="3" borderId="0" xfId="0" applyFill="1" applyAlignment="1">
      <alignment horizontal="center"/>
    </xf>
    <xf numFmtId="0" fontId="6" fillId="3" borderId="0" xfId="0" applyFont="1" applyFill="1"/>
    <xf numFmtId="0" fontId="0" fillId="0" borderId="0" xfId="0" pivotButton="1" applyAlignment="1">
      <alignment wrapText="1"/>
    </xf>
    <xf numFmtId="0" fontId="8" fillId="0" borderId="0" xfId="0" applyFont="1"/>
    <xf numFmtId="0" fontId="4" fillId="3" borderId="0" xfId="0" applyFont="1" applyFill="1" applyAlignment="1">
      <alignment horizontal="left"/>
    </xf>
    <xf numFmtId="0" fontId="1" fillId="2" borderId="0" xfId="0" applyFont="1" applyFill="1" applyAlignment="1">
      <alignment wrapText="1"/>
    </xf>
    <xf numFmtId="0" fontId="1" fillId="4" borderId="0" xfId="0" applyFont="1" applyFill="1" applyAlignment="1">
      <alignment wrapText="1"/>
    </xf>
    <xf numFmtId="0" fontId="0" fillId="5" borderId="0" xfId="0" applyFill="1"/>
    <xf numFmtId="0" fontId="0" fillId="0" borderId="0" xfId="0" applyAlignment="1">
      <alignment horizontal="center"/>
    </xf>
    <xf numFmtId="1" fontId="0" fillId="0" borderId="0" xfId="0" applyNumberFormat="1" applyAlignment="1">
      <alignment horizontal="center"/>
    </xf>
    <xf numFmtId="0" fontId="4" fillId="3" borderId="0" xfId="0" applyFont="1" applyFill="1" applyAlignment="1"/>
    <xf numFmtId="0" fontId="5" fillId="3" borderId="0" xfId="0" applyFont="1" applyFill="1" applyAlignment="1"/>
    <xf numFmtId="0" fontId="4" fillId="3" borderId="0" xfId="0" applyFont="1" applyFill="1" applyAlignment="1">
      <alignment wrapText="1"/>
    </xf>
    <xf numFmtId="0" fontId="5" fillId="3" borderId="0" xfId="0" applyFont="1" applyFill="1" applyAlignment="1">
      <alignment vertical="top"/>
    </xf>
    <xf numFmtId="0" fontId="5" fillId="3" borderId="0" xfId="0" applyFont="1" applyFill="1" applyAlignment="1">
      <alignment horizontal="left" vertical="top" wrapText="1"/>
    </xf>
    <xf numFmtId="0" fontId="9" fillId="3" borderId="0" xfId="0" applyFont="1" applyFill="1"/>
    <xf numFmtId="0" fontId="8" fillId="3" borderId="0" xfId="0" applyNumberFormat="1" applyFont="1" applyFill="1" applyAlignment="1">
      <alignment horizontal="center"/>
    </xf>
    <xf numFmtId="165" fontId="8" fillId="3" borderId="0" xfId="0" applyNumberFormat="1" applyFont="1" applyFill="1" applyAlignment="1">
      <alignment horizontal="center"/>
    </xf>
    <xf numFmtId="0" fontId="4" fillId="3" borderId="0" xfId="0" applyFont="1" applyFill="1" applyAlignment="1">
      <alignment horizontal="center" vertical="center"/>
    </xf>
    <xf numFmtId="0" fontId="8" fillId="3" borderId="0" xfId="0" applyNumberFormat="1" applyFont="1" applyFill="1" applyAlignment="1">
      <alignment horizontal="center" vertical="center"/>
    </xf>
    <xf numFmtId="165" fontId="8" fillId="3" borderId="0" xfId="0" applyNumberFormat="1" applyFont="1" applyFill="1" applyAlignment="1">
      <alignment horizontal="center" vertical="center"/>
    </xf>
    <xf numFmtId="0" fontId="0" fillId="3" borderId="0" xfId="0" applyFill="1" applyAlignment="1">
      <alignment wrapText="1"/>
    </xf>
    <xf numFmtId="164" fontId="8" fillId="3" borderId="0" xfId="0" applyNumberFormat="1" applyFont="1" applyFill="1" applyAlignment="1">
      <alignment horizontal="center"/>
    </xf>
    <xf numFmtId="164" fontId="8" fillId="3" borderId="0" xfId="0" applyNumberFormat="1" applyFont="1" applyFill="1" applyAlignment="1">
      <alignment horizontal="center" vertical="center"/>
    </xf>
    <xf numFmtId="0" fontId="10" fillId="6" borderId="0" xfId="0" applyFont="1" applyFill="1" applyAlignment="1">
      <alignment horizontal="center" vertical="center" wrapText="1"/>
    </xf>
    <xf numFmtId="0" fontId="4" fillId="6" borderId="0" xfId="0" applyFont="1" applyFill="1" applyAlignment="1">
      <alignment horizontal="left" vertical="center" wrapText="1"/>
    </xf>
    <xf numFmtId="0" fontId="10" fillId="6" borderId="0" xfId="0" applyFont="1" applyFill="1" applyAlignment="1">
      <alignment wrapText="1"/>
    </xf>
    <xf numFmtId="0" fontId="11" fillId="6" borderId="0" xfId="0" applyFont="1" applyFill="1" applyAlignment="1">
      <alignment wrapText="1"/>
    </xf>
    <xf numFmtId="0" fontId="7" fillId="3" borderId="0" xfId="0" applyFont="1" applyFill="1" applyAlignment="1">
      <alignment vertical="top" wrapText="1"/>
    </xf>
    <xf numFmtId="0" fontId="5" fillId="3" borderId="0" xfId="0" applyFont="1" applyFill="1" applyAlignment="1">
      <alignment vertical="top" wrapText="1"/>
    </xf>
    <xf numFmtId="0" fontId="8" fillId="3" borderId="0" xfId="0" applyFont="1" applyFill="1" applyAlignment="1">
      <alignment horizontal="left" vertical="center" wrapText="1"/>
    </xf>
  </cellXfs>
  <cellStyles count="2">
    <cellStyle name="Normal" xfId="0" builtinId="0"/>
    <cellStyle name="Normal 2" xfId="1"/>
  </cellStyles>
  <dxfs count="130">
    <dxf>
      <alignment wrapText="1" readingOrder="0"/>
    </dxf>
    <dxf>
      <numFmt numFmtId="164" formatCode="0.0"/>
    </dxf>
    <dxf>
      <numFmt numFmtId="165" formatCode="0.0%"/>
    </dxf>
    <dxf>
      <numFmt numFmtId="165" formatCode="0.0%"/>
    </dxf>
    <dxf>
      <alignment wrapText="1" readingOrder="0"/>
    </dxf>
    <dxf>
      <alignment wrapText="1" readingOrder="0"/>
    </dxf>
    <dxf>
      <numFmt numFmtId="13" formatCode="0%"/>
    </dxf>
    <dxf>
      <numFmt numFmtId="165" formatCode="0.0%"/>
    </dxf>
    <dxf>
      <alignment wrapText="1" readingOrder="0"/>
    </dxf>
    <dxf>
      <numFmt numFmtId="164" formatCode="0.0"/>
    </dxf>
    <dxf>
      <numFmt numFmtId="165" formatCode="0.0%"/>
    </dxf>
    <dxf>
      <numFmt numFmtId="165" formatCode="0.0%"/>
    </dxf>
    <dxf>
      <alignment wrapText="1" readingOrder="0"/>
    </dxf>
    <dxf>
      <alignment wrapText="1" readingOrder="0"/>
    </dxf>
    <dxf>
      <numFmt numFmtId="13" formatCode="0%"/>
    </dxf>
    <dxf>
      <numFmt numFmtId="165" formatCode="0.0%"/>
    </dxf>
    <dxf>
      <alignment wrapText="1" readingOrder="0"/>
    </dxf>
    <dxf>
      <numFmt numFmtId="164" formatCode="0.0"/>
    </dxf>
    <dxf>
      <numFmt numFmtId="165" formatCode="0.0%"/>
    </dxf>
    <dxf>
      <numFmt numFmtId="165" formatCode="0.0%"/>
    </dxf>
    <dxf>
      <alignment wrapText="1" readingOrder="0"/>
    </dxf>
    <dxf>
      <alignment wrapText="1" readingOrder="0"/>
    </dxf>
    <dxf>
      <numFmt numFmtId="13" formatCode="0%"/>
    </dxf>
    <dxf>
      <numFmt numFmtId="165" formatCode="0.0%"/>
    </dxf>
    <dxf>
      <alignment wrapText="1" readingOrder="0"/>
    </dxf>
    <dxf>
      <numFmt numFmtId="164" formatCode="0.0"/>
    </dxf>
    <dxf>
      <numFmt numFmtId="165" formatCode="0.0%"/>
    </dxf>
    <dxf>
      <numFmt numFmtId="165" formatCode="0.0%"/>
    </dxf>
    <dxf>
      <alignment wrapText="1" readingOrder="0"/>
    </dxf>
    <dxf>
      <alignment wrapText="1" readingOrder="0"/>
    </dxf>
    <dxf>
      <numFmt numFmtId="13" formatCode="0%"/>
    </dxf>
    <dxf>
      <numFmt numFmtId="165" formatCode="0.0%"/>
    </dxf>
    <dxf>
      <alignment wrapText="1" readingOrder="0"/>
    </dxf>
    <dxf>
      <numFmt numFmtId="164" formatCode="0.0"/>
    </dxf>
    <dxf>
      <numFmt numFmtId="165" formatCode="0.0%"/>
    </dxf>
    <dxf>
      <numFmt numFmtId="165" formatCode="0.0%"/>
    </dxf>
    <dxf>
      <alignment wrapText="1" readingOrder="0"/>
    </dxf>
    <dxf>
      <alignment wrapText="1" readingOrder="0"/>
    </dxf>
    <dxf>
      <numFmt numFmtId="13" formatCode="0%"/>
    </dxf>
    <dxf>
      <numFmt numFmtId="165" formatCode="0.0%"/>
    </dxf>
    <dxf>
      <alignment wrapText="1" readingOrder="0"/>
    </dxf>
    <dxf>
      <numFmt numFmtId="164" formatCode="0.0"/>
    </dxf>
    <dxf>
      <numFmt numFmtId="165" formatCode="0.0%"/>
    </dxf>
    <dxf>
      <numFmt numFmtId="165" formatCode="0.0%"/>
    </dxf>
    <dxf>
      <alignment wrapText="1" readingOrder="0"/>
    </dxf>
    <dxf>
      <alignment wrapText="1" readingOrder="0"/>
    </dxf>
    <dxf>
      <numFmt numFmtId="13" formatCode="0%"/>
    </dxf>
    <dxf>
      <numFmt numFmtId="165" formatCode="0.0%"/>
    </dxf>
    <dxf>
      <alignment wrapText="1" readingOrder="0"/>
    </dxf>
    <dxf>
      <numFmt numFmtId="164" formatCode="0.0"/>
    </dxf>
    <dxf>
      <numFmt numFmtId="165" formatCode="0.0%"/>
    </dxf>
    <dxf>
      <numFmt numFmtId="165" formatCode="0.0%"/>
    </dxf>
    <dxf>
      <alignment wrapText="1" readingOrder="0"/>
    </dxf>
    <dxf>
      <alignment wrapText="1" readingOrder="0"/>
    </dxf>
    <dxf>
      <numFmt numFmtId="13" formatCode="0%"/>
    </dxf>
    <dxf>
      <numFmt numFmtId="165" formatCode="0.0%"/>
    </dxf>
    <dxf>
      <alignment wrapText="1" readingOrder="0"/>
    </dxf>
    <dxf>
      <numFmt numFmtId="164" formatCode="0.0"/>
    </dxf>
    <dxf>
      <numFmt numFmtId="13" formatCode="0%"/>
    </dxf>
    <dxf>
      <numFmt numFmtId="165" formatCode="0.0%"/>
    </dxf>
    <dxf>
      <numFmt numFmtId="165" formatCode="0.0%"/>
    </dxf>
    <dxf>
      <numFmt numFmtId="165" formatCode="0.0%"/>
    </dxf>
    <dxf>
      <alignment wrapText="1" readingOrder="0"/>
    </dxf>
    <dxf>
      <alignment wrapText="1" readingOrder="0"/>
    </dxf>
    <dxf>
      <font>
        <b/>
      </font>
    </dxf>
    <dxf>
      <font>
        <sz val="10"/>
      </font>
    </dxf>
    <dxf>
      <alignment horizontal="left" readingOrder="0"/>
    </dxf>
    <dxf>
      <fill>
        <patternFill>
          <bgColor theme="1" tint="0.14999847407452621"/>
        </patternFill>
      </fill>
    </dxf>
    <dxf>
      <fill>
        <patternFill>
          <bgColor theme="1" tint="0.14999847407452621"/>
        </patternFill>
      </fill>
    </dxf>
    <dxf>
      <alignment wrapText="1" readingOrder="0"/>
    </dxf>
    <dxf>
      <alignment wrapText="1" readingOrder="0"/>
    </dxf>
    <dxf>
      <numFmt numFmtId="164" formatCode="0.0"/>
    </dxf>
    <dxf>
      <alignment wrapText="1" readingOrder="0"/>
    </dxf>
    <dxf>
      <alignment wrapText="1" readingOrder="0"/>
    </dxf>
    <dxf>
      <fill>
        <patternFill>
          <bgColor theme="1" tint="0.249977111117893"/>
        </patternFill>
      </fill>
    </dxf>
    <dxf>
      <fill>
        <patternFill>
          <bgColor theme="1" tint="0.249977111117893"/>
        </patternFill>
      </fill>
    </dxf>
    <dxf>
      <font>
        <color theme="0"/>
      </font>
    </dxf>
    <dxf>
      <fill>
        <patternFill>
          <bgColor theme="1"/>
        </patternFill>
      </fill>
    </dxf>
    <dxf>
      <font>
        <sz val="10"/>
      </font>
    </dxf>
    <dxf>
      <alignment vertical="center" readingOrder="0"/>
    </dxf>
    <dxf>
      <fill>
        <patternFill>
          <bgColor theme="1"/>
        </patternFill>
      </fill>
    </dxf>
    <dxf>
      <font>
        <color theme="0" tint="-0.34998626667073579"/>
      </font>
    </dxf>
    <dxf>
      <font>
        <color theme="0" tint="-0.34998626667073579"/>
      </font>
    </dxf>
    <dxf>
      <fill>
        <patternFill>
          <bgColor theme="0" tint="-0.34998626667073579"/>
        </patternFill>
      </fill>
    </dxf>
    <dxf>
      <fill>
        <patternFill>
          <bgColor theme="0" tint="-0.34998626667073579"/>
        </patternFill>
      </fill>
    </dxf>
    <dxf>
      <alignment vertical="center" readingOrder="0"/>
    </dxf>
    <dxf>
      <alignment vertical="center" readingOrder="0"/>
    </dxf>
    <dxf>
      <alignment horizontal="center" readingOrder="0"/>
    </dxf>
    <dxf>
      <alignment horizontal="center" readingOrder="0"/>
    </dxf>
    <dxf>
      <fill>
        <patternFill>
          <bgColor theme="0" tint="-0.499984740745262"/>
        </patternFill>
      </fill>
    </dxf>
    <dxf>
      <fill>
        <patternFill>
          <bgColor theme="0" tint="-0.499984740745262"/>
        </patternFill>
      </fill>
    </dxf>
    <dxf>
      <alignment horizontal="center" readingOrder="0"/>
    </dxf>
    <dxf>
      <alignment horizontal="center" readingOrder="0"/>
    </dxf>
    <dxf>
      <alignment horizontal="center" readingOrder="0"/>
    </dxf>
    <dxf>
      <alignment vertical="center" readingOrder="0"/>
    </dxf>
    <dxf>
      <font>
        <color theme="0"/>
      </font>
    </dxf>
    <dxf>
      <font>
        <color theme="0"/>
      </font>
    </dxf>
    <dxf>
      <fill>
        <patternFill>
          <bgColor theme="0" tint="-0.34998626667073579"/>
        </patternFill>
      </fill>
    </dxf>
    <dxf>
      <fill>
        <patternFill>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ont>
        <b/>
      </font>
    </dxf>
    <dxf>
      <font>
        <b/>
      </font>
    </dxf>
    <dxf>
      <font>
        <b/>
      </font>
    </dxf>
    <dxf>
      <font>
        <color theme="0"/>
      </font>
    </dxf>
    <dxf>
      <font>
        <color theme="0"/>
      </font>
    </dxf>
    <dxf>
      <font>
        <color theme="0"/>
      </font>
    </dxf>
    <dxf>
      <fill>
        <patternFill patternType="solid">
          <bgColor theme="4" tint="0.59999389629810485"/>
        </patternFill>
      </fill>
    </dxf>
    <dxf>
      <fill>
        <patternFill patternType="solid">
          <bgColor theme="5" tint="0.39997558519241921"/>
        </patternFill>
      </fill>
    </dxf>
    <dxf>
      <fill>
        <patternFill patternType="solid">
          <bgColor theme="5" tint="0.39997558519241921"/>
        </patternFill>
      </fill>
    </dxf>
    <dxf>
      <font>
        <color theme="0" tint="-0.34998626667073579"/>
      </font>
    </dxf>
    <dxf>
      <font>
        <color theme="0" tint="-0.34998626667073579"/>
      </font>
    </dxf>
    <dxf>
      <fill>
        <patternFill>
          <bgColor theme="0" tint="-0.34998626667073579"/>
        </patternFill>
      </fill>
    </dxf>
    <dxf>
      <fill>
        <patternFill>
          <bgColor theme="0" tint="-0.34998626667073579"/>
        </patternFill>
      </fill>
    </dxf>
    <dxf>
      <alignment wrapText="1" readingOrder="0"/>
    </dxf>
    <dxf>
      <alignment wrapText="1" readingOrder="0"/>
    </dxf>
    <dxf>
      <numFmt numFmtId="165" formatCode="0.0%"/>
    </dxf>
    <dxf>
      <numFmt numFmtId="165" formatCode="0.0%"/>
    </dxf>
    <dxf>
      <alignment wrapText="1" readingOrder="0"/>
    </dxf>
    <dxf>
      <alignment wrapText="1" readingOrder="0"/>
    </dxf>
    <dxf>
      <numFmt numFmtId="165" formatCode="0.0%"/>
    </dxf>
    <dxf>
      <numFmt numFmtId="165" formatCode="0.0%"/>
    </dxf>
    <dxf>
      <numFmt numFmtId="165" formatCode="0.0%"/>
    </dxf>
    <dxf>
      <numFmt numFmtId="13" formatCode="0%"/>
    </dxf>
    <dxf>
      <numFmt numFmtId="164" formatCode="0.0"/>
    </dxf>
    <dxf>
      <alignment wrapText="1" readingOrder="0"/>
    </dxf>
    <dxf>
      <fill>
        <patternFill>
          <bgColor theme="4" tint="-0.24994659260841701"/>
        </patternFill>
      </fill>
    </dxf>
    <dxf>
      <font>
        <b/>
        <i val="0"/>
        <sz val="14"/>
        <color theme="0"/>
      </font>
      <fill>
        <patternFill>
          <bgColor theme="1"/>
        </patternFill>
      </fill>
      <border>
        <bottom style="thin">
          <color theme="4"/>
        </bottom>
        <vertical/>
        <horizontal/>
      </border>
    </dxf>
    <dxf>
      <font>
        <color theme="0"/>
      </font>
      <fill>
        <patternFill>
          <bgColor theme="1"/>
        </patternFill>
      </fill>
      <border>
        <left style="thin">
          <color theme="4"/>
        </left>
        <right style="thin">
          <color theme="4"/>
        </right>
        <top style="thin">
          <color theme="4"/>
        </top>
        <bottom style="thin">
          <color theme="4"/>
        </bottom>
        <vertical/>
        <horizontal/>
      </border>
    </dxf>
  </dxfs>
  <tableStyles count="2" defaultTableStyle="TableStyleMedium2" defaultPivotStyle="PivotStyleLight16">
    <tableStyle name="dash1" pivot="0" table="0" count="10">
      <tableStyleElement type="wholeTable" dxfId="129"/>
      <tableStyleElement type="headerRow" dxfId="128"/>
    </tableStyle>
    <tableStyle name="Utsnittsformat 1" pivot="0" table="0" count="1">
      <tableStyleElement type="headerRow" dxfId="127"/>
    </tableStyle>
  </tableStyles>
  <colors>
    <mruColors>
      <color rgb="FF333333"/>
      <color rgb="FF040404"/>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b/>
            <i val="0"/>
            <sz val="14"/>
            <color theme="0"/>
          </font>
          <fill>
            <patternFill patternType="solid">
              <fgColor theme="3" tint="0.39994506668294322"/>
              <bgColor theme="3"/>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dash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Utsnittsformat 1"/>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[i50_j44_2014_2018.xlsx]pivotter!Pivottabell1</c:name>
    <c:fmtId val="5"/>
  </c:pivotSource>
  <c:chart>
    <c:autoTitleDeleted val="1"/>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dLbl>
          <c:idx val="0"/>
          <c:showLegendKey val="0"/>
          <c:showVal val="0"/>
          <c:showCatName val="0"/>
          <c:showSerName val="0"/>
          <c:showPercent val="0"/>
          <c:showBubbleSize val="0"/>
          <c:extLst>
            <c:ext xmlns:c15="http://schemas.microsoft.com/office/drawing/2012/chart" uri="{CE6537A1-D6FC-4f65-9D91-7224C49458BB}"/>
          </c:extLst>
        </c:dLbl>
      </c:pivotFmt>
      <c:pivotFmt>
        <c:idx val="15"/>
        <c:dLbl>
          <c:idx val="0"/>
          <c:showLegendKey val="0"/>
          <c:showVal val="0"/>
          <c:showCatName val="0"/>
          <c:showSerName val="0"/>
          <c:showPercent val="0"/>
          <c:showBubbleSize val="0"/>
          <c:extLst>
            <c:ext xmlns:c15="http://schemas.microsoft.com/office/drawing/2012/chart" uri="{CE6537A1-D6FC-4f65-9D91-7224C49458BB}"/>
          </c:extLst>
        </c:dLbl>
      </c:pivotFmt>
      <c:pivotFmt>
        <c:idx val="16"/>
      </c:pivotFmt>
      <c:pivotFmt>
        <c:idx val="17"/>
      </c:pivotFmt>
      <c:pivotFmt>
        <c:idx val="18"/>
        <c:spPr>
          <a:ln w="349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9525">
              <a:solidFill>
                <a:schemeClr val="accent2"/>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pivotFmt>
      <c:pivotFmt>
        <c:idx val="19"/>
        <c:spPr>
          <a:ln w="349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pivotFmt>
    </c:pivotFmts>
    <c:plotArea>
      <c:layout>
        <c:manualLayout>
          <c:layoutTarget val="inner"/>
          <c:xMode val="edge"/>
          <c:yMode val="edge"/>
          <c:x val="0.10083895651080201"/>
          <c:y val="0.17028056443207587"/>
          <c:w val="0.85764527390049461"/>
          <c:h val="0.71373950060624647"/>
        </c:manualLayout>
      </c:layout>
      <c:lineChart>
        <c:grouping val="standard"/>
        <c:varyColors val="0"/>
        <c:ser>
          <c:idx val="1"/>
          <c:order val="0"/>
          <c:tx>
            <c:strRef>
              <c:f>pivotter!$B$4</c:f>
              <c:strCache>
                <c:ptCount val="1"/>
                <c:pt idx="0">
                  <c:v>Akuta återinskrivningar, Hjärtsvikt</c:v>
                </c:pt>
              </c:strCache>
            </c:strRef>
          </c:tx>
          <c:spPr>
            <a:ln w="34925" cap="rnd">
              <a:solidFill>
                <a:schemeClr val="accent2"/>
              </a:solidFill>
              <a:round/>
            </a:ln>
            <a:effectLst>
              <a:outerShdw blurRad="40000" dist="23000" dir="5400000" rotWithShape="0">
                <a:srgbClr val="000000">
                  <a:alpha val="35000"/>
                </a:srgbClr>
              </a:outerShdw>
            </a:effectLst>
          </c:spPr>
          <c:marker>
            <c:symbol val="circle"/>
            <c:size val="6"/>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9525">
                <a:solidFill>
                  <a:schemeClr val="accent2"/>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strRef>
              <c:f>pivotter!$A$5:$A$11</c:f>
              <c:strCache>
                <c:ptCount val="6"/>
                <c:pt idx="0">
                  <c:v>2014</c:v>
                </c:pt>
                <c:pt idx="1">
                  <c:v>2015</c:v>
                </c:pt>
                <c:pt idx="2">
                  <c:v>2016</c:v>
                </c:pt>
                <c:pt idx="3">
                  <c:v>2017</c:v>
                </c:pt>
                <c:pt idx="4">
                  <c:v>2018</c:v>
                </c:pt>
                <c:pt idx="5">
                  <c:v>2019</c:v>
                </c:pt>
              </c:strCache>
            </c:strRef>
          </c:cat>
          <c:val>
            <c:numRef>
              <c:f>pivotter!$B$5:$B$11</c:f>
              <c:numCache>
                <c:formatCode>0.0%</c:formatCode>
                <c:ptCount val="6"/>
                <c:pt idx="0">
                  <c:v>0.17524817338548013</c:v>
                </c:pt>
                <c:pt idx="1">
                  <c:v>0.1518230164093301</c:v>
                </c:pt>
                <c:pt idx="2">
                  <c:v>0.15327295553373255</c:v>
                </c:pt>
                <c:pt idx="3">
                  <c:v>0.13069370459709892</c:v>
                </c:pt>
                <c:pt idx="4">
                  <c:v>0.18819771198225818</c:v>
                </c:pt>
                <c:pt idx="5">
                  <c:v>0.20689997046718236</c:v>
                </c:pt>
              </c:numCache>
            </c:numRef>
          </c:val>
          <c:smooth val="0"/>
          <c:extLst>
            <c:ext xmlns:c16="http://schemas.microsoft.com/office/drawing/2014/chart" uri="{C3380CC4-5D6E-409C-BE32-E72D297353CC}">
              <c16:uniqueId val="{00000001-8CBF-4CD5-90CD-0F42C767F704}"/>
            </c:ext>
          </c:extLst>
        </c:ser>
        <c:ser>
          <c:idx val="0"/>
          <c:order val="1"/>
          <c:tx>
            <c:strRef>
              <c:f>pivotter!$C$4</c:f>
              <c:strCache>
                <c:ptCount val="1"/>
                <c:pt idx="0">
                  <c:v>Akuta återinskrivningar, KOL </c:v>
                </c:pt>
              </c:strCache>
            </c:strRef>
          </c:tx>
          <c:spPr>
            <a:ln w="349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strRef>
              <c:f>pivotter!$A$5:$A$11</c:f>
              <c:strCache>
                <c:ptCount val="6"/>
                <c:pt idx="0">
                  <c:v>2014</c:v>
                </c:pt>
                <c:pt idx="1">
                  <c:v>2015</c:v>
                </c:pt>
                <c:pt idx="2">
                  <c:v>2016</c:v>
                </c:pt>
                <c:pt idx="3">
                  <c:v>2017</c:v>
                </c:pt>
                <c:pt idx="4">
                  <c:v>2018</c:v>
                </c:pt>
                <c:pt idx="5">
                  <c:v>2019</c:v>
                </c:pt>
              </c:strCache>
            </c:strRef>
          </c:cat>
          <c:val>
            <c:numRef>
              <c:f>pivotter!$C$5:$C$11</c:f>
              <c:numCache>
                <c:formatCode>0.0%</c:formatCode>
                <c:ptCount val="6"/>
                <c:pt idx="0">
                  <c:v>0.24017991915315237</c:v>
                </c:pt>
                <c:pt idx="1">
                  <c:v>0.20545581333849822</c:v>
                </c:pt>
                <c:pt idx="2">
                  <c:v>0.19830265484817117</c:v>
                </c:pt>
                <c:pt idx="3">
                  <c:v>0.21651202464146174</c:v>
                </c:pt>
                <c:pt idx="4">
                  <c:v>0.1964106282810327</c:v>
                </c:pt>
                <c:pt idx="5">
                  <c:v>0.28286804341491845</c:v>
                </c:pt>
              </c:numCache>
            </c:numRef>
          </c:val>
          <c:smooth val="0"/>
          <c:extLst>
            <c:ext xmlns:c16="http://schemas.microsoft.com/office/drawing/2014/chart" uri="{C3380CC4-5D6E-409C-BE32-E72D297353CC}">
              <c16:uniqueId val="{00000000-8CBF-4CD5-90CD-0F42C767F704}"/>
            </c:ext>
          </c:extLst>
        </c:ser>
        <c:dLbls>
          <c:showLegendKey val="0"/>
          <c:showVal val="0"/>
          <c:showCatName val="0"/>
          <c:showSerName val="0"/>
          <c:showPercent val="0"/>
          <c:showBubbleSize val="0"/>
        </c:dLbls>
        <c:marker val="1"/>
        <c:smooth val="0"/>
        <c:axId val="244508928"/>
        <c:axId val="246223232"/>
      </c:lineChart>
      <c:catAx>
        <c:axId val="244508928"/>
        <c:scaling>
          <c:orientation val="minMax"/>
        </c:scaling>
        <c:delete val="0"/>
        <c:axPos val="b"/>
        <c:numFmt formatCode="General" sourceLinked="0"/>
        <c:majorTickMark val="none"/>
        <c:minorTickMark val="none"/>
        <c:tickLblPos val="nextTo"/>
        <c:spPr>
          <a:noFill/>
          <a:ln w="9525" cap="flat" cmpd="sng" algn="ctr">
            <a:solidFill>
              <a:schemeClr val="lt1">
                <a:lumMod val="95000"/>
                <a:alpha val="10000"/>
              </a:schemeClr>
            </a:solidFill>
            <a:round/>
          </a:ln>
          <a:effectLst/>
        </c:spPr>
        <c:txPr>
          <a:bodyPr rot="-60000000" spcFirstLastPara="1" vertOverflow="ellipsis" vert="horz" wrap="square" anchor="ctr" anchorCtr="1"/>
          <a:lstStyle/>
          <a:p>
            <a:pPr>
              <a:defRPr sz="1400" b="0" i="0" u="none" strike="noStrike" kern="1200" baseline="0">
                <a:solidFill>
                  <a:schemeClr val="lt1">
                    <a:lumMod val="85000"/>
                  </a:schemeClr>
                </a:solidFill>
                <a:latin typeface="+mn-lt"/>
                <a:ea typeface="+mn-ea"/>
                <a:cs typeface="+mn-cs"/>
              </a:defRPr>
            </a:pPr>
            <a:endParaRPr lang="sv-SE"/>
          </a:p>
        </c:txPr>
        <c:crossAx val="246223232"/>
        <c:crosses val="autoZero"/>
        <c:auto val="1"/>
        <c:lblAlgn val="ctr"/>
        <c:lblOffset val="100"/>
        <c:noMultiLvlLbl val="0"/>
      </c:catAx>
      <c:valAx>
        <c:axId val="246223232"/>
        <c:scaling>
          <c:orientation val="minMax"/>
          <c:min val="0"/>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1200" b="1" i="0" u="none" strike="noStrike" kern="1200" cap="all" baseline="0">
                    <a:solidFill>
                      <a:schemeClr val="lt1">
                        <a:lumMod val="85000"/>
                      </a:schemeClr>
                    </a:solidFill>
                    <a:latin typeface="+mn-lt"/>
                    <a:ea typeface="+mn-ea"/>
                    <a:cs typeface="+mn-cs"/>
                  </a:defRPr>
                </a:pPr>
                <a:r>
                  <a:rPr lang="en-US" sz="1200"/>
                  <a:t>Andel, %</a:t>
                </a:r>
              </a:p>
            </c:rich>
          </c:tx>
          <c:layout>
            <c:manualLayout>
              <c:xMode val="edge"/>
              <c:yMode val="edge"/>
              <c:x val="1.1683047822645601E-2"/>
              <c:y val="0.34559533916913082"/>
            </c:manualLayout>
          </c:layout>
          <c:overlay val="0"/>
          <c:spPr>
            <a:noFill/>
            <a:ln>
              <a:noFill/>
            </a:ln>
            <a:effectLst/>
          </c:spPr>
          <c:txPr>
            <a:bodyPr rot="-5400000" spcFirstLastPara="1" vertOverflow="ellipsis" vert="horz" wrap="square" anchor="ctr" anchorCtr="1"/>
            <a:lstStyle/>
            <a:p>
              <a:pPr>
                <a:defRPr sz="1200" b="1" i="0" u="none" strike="noStrike" kern="1200" cap="all" baseline="0">
                  <a:solidFill>
                    <a:schemeClr val="lt1">
                      <a:lumMod val="85000"/>
                    </a:schemeClr>
                  </a:solidFill>
                  <a:latin typeface="+mn-lt"/>
                  <a:ea typeface="+mn-ea"/>
                  <a:cs typeface="+mn-cs"/>
                </a:defRPr>
              </a:pPr>
              <a:endParaRPr lang="sv-S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lt1">
                    <a:lumMod val="85000"/>
                  </a:schemeClr>
                </a:solidFill>
                <a:latin typeface="+mn-lt"/>
                <a:ea typeface="+mn-ea"/>
                <a:cs typeface="+mn-cs"/>
              </a:defRPr>
            </a:pPr>
            <a:endParaRPr lang="sv-SE"/>
          </a:p>
        </c:txPr>
        <c:crossAx val="244508928"/>
        <c:crosses val="autoZero"/>
        <c:crossBetween val="between"/>
      </c:valAx>
      <c:spPr>
        <a:noFill/>
        <a:ln>
          <a:noFill/>
        </a:ln>
        <a:effectLst/>
      </c:spPr>
    </c:plotArea>
    <c:legend>
      <c:legendPos val="t"/>
      <c:layout>
        <c:manualLayout>
          <c:xMode val="edge"/>
          <c:yMode val="edge"/>
          <c:x val="3.5062444027741078E-2"/>
          <c:y val="1.9729401676118828E-2"/>
          <c:w val="0.92987511194451766"/>
          <c:h val="0.11016747724645908"/>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lt1">
                  <a:lumMod val="85000"/>
                </a:schemeClr>
              </a:solidFill>
              <a:latin typeface="+mn-lt"/>
              <a:ea typeface="+mn-ea"/>
              <a:cs typeface="+mn-cs"/>
            </a:defRPr>
          </a:pPr>
          <a:endParaRPr lang="sv-SE"/>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[i50_j44_2014_2018.xlsx]pivotter!Pivottabell3</c:name>
    <c:fmtId val="7"/>
  </c:pivotSource>
  <c:chart>
    <c:autoTitleDeleted val="1"/>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pivotFmt>
      <c:pivotFmt>
        <c:idx val="21"/>
      </c:pivotFmt>
      <c:pivotFmt>
        <c:idx val="22"/>
      </c:pivotFmt>
      <c:pivotFmt>
        <c:idx val="23"/>
      </c:pivotFmt>
      <c:pivotFmt>
        <c:idx val="28"/>
        <c:spPr>
          <a:ln w="34925" cap="rnd">
            <a:solidFill>
              <a:srgbClr val="C00000"/>
            </a:solidFill>
            <a:round/>
          </a:ln>
          <a:effectLst>
            <a:outerShdw blurRad="40000" dist="23000" dir="5400000" rotWithShape="0">
              <a:srgbClr val="000000">
                <a:alpha val="35000"/>
              </a:srgbClr>
            </a:outerShdw>
          </a:effectLst>
        </c:spPr>
        <c:marker>
          <c:symbol val="circle"/>
          <c:size val="6"/>
          <c:spPr>
            <a:solidFill>
              <a:srgbClr val="C00000"/>
            </a:solidFill>
            <a:ln w="9525">
              <a:solidFill>
                <a:srgbClr val="C00000"/>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pivotFmt>
      <c:pivotFmt>
        <c:idx val="29"/>
        <c:spPr>
          <a:ln w="34925" cap="rnd">
            <a:solidFill>
              <a:schemeClr val="accent1"/>
            </a:solidFill>
            <a:prstDash val="sysDot"/>
            <a:round/>
          </a:ln>
          <a:effectLst>
            <a:outerShdw blurRad="40000" dist="23000" dir="5400000" rotWithShape="0">
              <a:srgbClr val="000000">
                <a:alpha val="35000"/>
              </a:srgbClr>
            </a:outerShdw>
          </a:effectLst>
        </c:spPr>
        <c:marker>
          <c:symbol val="circle"/>
          <c:size val="6"/>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9525">
              <a:solidFill>
                <a:schemeClr val="accent2"/>
              </a:solidFill>
              <a:prstDash val="sysDot"/>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pivotFmt>
      <c:pivotFmt>
        <c:idx val="30"/>
        <c:spPr>
          <a:ln w="34925" cap="rnd">
            <a:solidFill>
              <a:schemeClr val="accent1"/>
            </a:solidFill>
            <a:round/>
          </a:ln>
          <a:effectLst>
            <a:outerShdw blurRad="40000" dist="23000" dir="5400000" rotWithShape="0">
              <a:srgbClr val="000000">
                <a:alpha val="35000"/>
              </a:srgbClr>
            </a:outerShdw>
          </a:effectLst>
        </c:spPr>
        <c:marker>
          <c:symbol val="circle"/>
          <c:size val="6"/>
          <c:spPr>
            <a:solidFill>
              <a:schemeClr val="accent1"/>
            </a:solidFill>
            <a:ln w="9525">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pivotFmt>
      <c:pivotFmt>
        <c:idx val="31"/>
        <c:spPr>
          <a:ln w="34925" cap="rnd">
            <a:solidFill>
              <a:schemeClr val="accent1"/>
            </a:solidFill>
            <a:prstDash val="sysDot"/>
            <a:round/>
          </a:ln>
          <a:effectLst>
            <a:outerShdw blurRad="40000" dist="23000" dir="5400000" rotWithShape="0">
              <a:srgbClr val="000000">
                <a:alpha val="35000"/>
              </a:srgbClr>
            </a:outerShdw>
          </a:effectLst>
        </c:spPr>
        <c:marker>
          <c:symbol val="circle"/>
          <c:size val="6"/>
          <c:spPr>
            <a:solidFill>
              <a:schemeClr val="accent1"/>
            </a:solidFill>
            <a:ln w="9525">
              <a:solidFill>
                <a:schemeClr val="accent1"/>
              </a:solidFill>
              <a:prstDash val="sysDot"/>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pivotFmt>
    </c:pivotFmts>
    <c:plotArea>
      <c:layout>
        <c:manualLayout>
          <c:layoutTarget val="inner"/>
          <c:xMode val="edge"/>
          <c:yMode val="edge"/>
          <c:x val="0.11042563176055331"/>
          <c:y val="0.1878427735634719"/>
          <c:w val="0.85023039177025916"/>
          <c:h val="0.70182833195523664"/>
        </c:manualLayout>
      </c:layout>
      <c:lineChart>
        <c:grouping val="standard"/>
        <c:varyColors val="0"/>
        <c:ser>
          <c:idx val="0"/>
          <c:order val="0"/>
          <c:tx>
            <c:strRef>
              <c:f>pivotter!$B$16</c:f>
              <c:strCache>
                <c:ptCount val="1"/>
                <c:pt idx="0">
                  <c:v>  Vårdtillfälle, Hjärtsvikt</c:v>
                </c:pt>
              </c:strCache>
            </c:strRef>
          </c:tx>
          <c:spPr>
            <a:ln w="34925" cap="rnd">
              <a:solidFill>
                <a:srgbClr val="C00000"/>
              </a:solidFill>
              <a:round/>
            </a:ln>
            <a:effectLst>
              <a:outerShdw blurRad="40000" dist="23000" dir="5400000" rotWithShape="0">
                <a:srgbClr val="000000">
                  <a:alpha val="35000"/>
                </a:srgbClr>
              </a:outerShdw>
            </a:effectLst>
          </c:spPr>
          <c:marker>
            <c:symbol val="circle"/>
            <c:size val="6"/>
            <c:spPr>
              <a:solidFill>
                <a:srgbClr val="C00000"/>
              </a:solidFill>
              <a:ln w="9525">
                <a:solidFill>
                  <a:srgbClr val="C00000"/>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strRef>
              <c:f>pivotter!$A$17:$A$23</c:f>
              <c:strCache>
                <c:ptCount val="6"/>
                <c:pt idx="0">
                  <c:v>2014</c:v>
                </c:pt>
                <c:pt idx="1">
                  <c:v>2015</c:v>
                </c:pt>
                <c:pt idx="2">
                  <c:v>2016</c:v>
                </c:pt>
                <c:pt idx="3">
                  <c:v>2017</c:v>
                </c:pt>
                <c:pt idx="4">
                  <c:v>2018</c:v>
                </c:pt>
                <c:pt idx="5">
                  <c:v>2019</c:v>
                </c:pt>
              </c:strCache>
            </c:strRef>
          </c:cat>
          <c:val>
            <c:numRef>
              <c:f>pivotter!$B$17:$B$23</c:f>
              <c:numCache>
                <c:formatCode>General</c:formatCode>
                <c:ptCount val="6"/>
                <c:pt idx="0">
                  <c:v>762</c:v>
                </c:pt>
                <c:pt idx="1">
                  <c:v>711</c:v>
                </c:pt>
                <c:pt idx="2">
                  <c:v>641</c:v>
                </c:pt>
                <c:pt idx="3">
                  <c:v>749</c:v>
                </c:pt>
                <c:pt idx="4">
                  <c:v>814</c:v>
                </c:pt>
                <c:pt idx="5">
                  <c:v>753</c:v>
                </c:pt>
              </c:numCache>
            </c:numRef>
          </c:val>
          <c:smooth val="0"/>
          <c:extLst>
            <c:ext xmlns:c16="http://schemas.microsoft.com/office/drawing/2014/chart" uri="{C3380CC4-5D6E-409C-BE32-E72D297353CC}">
              <c16:uniqueId val="{00000000-F5ED-411B-BE72-24DD0C11FD58}"/>
            </c:ext>
          </c:extLst>
        </c:ser>
        <c:ser>
          <c:idx val="1"/>
          <c:order val="1"/>
          <c:tx>
            <c:strRef>
              <c:f>pivotter!$C$16</c:f>
              <c:strCache>
                <c:ptCount val="1"/>
                <c:pt idx="0">
                  <c:v>  Akuta återinskrivningar, Hjärtsvikt</c:v>
                </c:pt>
              </c:strCache>
            </c:strRef>
          </c:tx>
          <c:spPr>
            <a:ln w="34925" cap="rnd">
              <a:solidFill>
                <a:schemeClr val="accent2"/>
              </a:solidFill>
              <a:prstDash val="sysDot"/>
              <a:round/>
            </a:ln>
            <a:effectLst>
              <a:outerShdw blurRad="40000" dist="23000" dir="5400000" rotWithShape="0">
                <a:srgbClr val="000000">
                  <a:alpha val="35000"/>
                </a:srgbClr>
              </a:outerShdw>
            </a:effectLst>
          </c:spPr>
          <c:marker>
            <c:symbol val="circle"/>
            <c:size val="6"/>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9525">
                <a:solidFill>
                  <a:schemeClr val="accent2"/>
                </a:solidFill>
                <a:prstDash val="sysDot"/>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strRef>
              <c:f>pivotter!$A$17:$A$23</c:f>
              <c:strCache>
                <c:ptCount val="6"/>
                <c:pt idx="0">
                  <c:v>2014</c:v>
                </c:pt>
                <c:pt idx="1">
                  <c:v>2015</c:v>
                </c:pt>
                <c:pt idx="2">
                  <c:v>2016</c:v>
                </c:pt>
                <c:pt idx="3">
                  <c:v>2017</c:v>
                </c:pt>
                <c:pt idx="4">
                  <c:v>2018</c:v>
                </c:pt>
                <c:pt idx="5">
                  <c:v>2019</c:v>
                </c:pt>
              </c:strCache>
            </c:strRef>
          </c:cat>
          <c:val>
            <c:numRef>
              <c:f>pivotter!$C$17:$C$23</c:f>
              <c:numCache>
                <c:formatCode>General</c:formatCode>
                <c:ptCount val="6"/>
                <c:pt idx="0">
                  <c:v>135</c:v>
                </c:pt>
                <c:pt idx="1">
                  <c:v>114</c:v>
                </c:pt>
                <c:pt idx="2">
                  <c:v>106</c:v>
                </c:pt>
                <c:pt idx="3">
                  <c:v>115</c:v>
                </c:pt>
                <c:pt idx="4">
                  <c:v>163</c:v>
                </c:pt>
                <c:pt idx="5">
                  <c:v>141</c:v>
                </c:pt>
              </c:numCache>
            </c:numRef>
          </c:val>
          <c:smooth val="0"/>
          <c:extLst>
            <c:ext xmlns:c16="http://schemas.microsoft.com/office/drawing/2014/chart" uri="{C3380CC4-5D6E-409C-BE32-E72D297353CC}">
              <c16:uniqueId val="{00000001-F5ED-411B-BE72-24DD0C11FD58}"/>
            </c:ext>
          </c:extLst>
        </c:ser>
        <c:ser>
          <c:idx val="2"/>
          <c:order val="2"/>
          <c:tx>
            <c:strRef>
              <c:f>pivotter!$D$16</c:f>
              <c:strCache>
                <c:ptCount val="1"/>
                <c:pt idx="0">
                  <c:v> Vårdtillfälle, KOL</c:v>
                </c:pt>
              </c:strCache>
            </c:strRef>
          </c:tx>
          <c:spPr>
            <a:ln w="34925" cap="rnd">
              <a:solidFill>
                <a:schemeClr val="accent1"/>
              </a:solidFill>
              <a:round/>
            </a:ln>
            <a:effectLst>
              <a:outerShdw blurRad="40000" dist="23000" dir="5400000" rotWithShape="0">
                <a:srgbClr val="000000">
                  <a:alpha val="35000"/>
                </a:srgbClr>
              </a:outerShdw>
            </a:effectLst>
          </c:spPr>
          <c:marker>
            <c:symbol val="circle"/>
            <c:size val="6"/>
            <c:spPr>
              <a:solidFill>
                <a:schemeClr val="accent1"/>
              </a:solidFill>
              <a:ln w="9525">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strRef>
              <c:f>pivotter!$A$17:$A$23</c:f>
              <c:strCache>
                <c:ptCount val="6"/>
                <c:pt idx="0">
                  <c:v>2014</c:v>
                </c:pt>
                <c:pt idx="1">
                  <c:v>2015</c:v>
                </c:pt>
                <c:pt idx="2">
                  <c:v>2016</c:v>
                </c:pt>
                <c:pt idx="3">
                  <c:v>2017</c:v>
                </c:pt>
                <c:pt idx="4">
                  <c:v>2018</c:v>
                </c:pt>
                <c:pt idx="5">
                  <c:v>2019</c:v>
                </c:pt>
              </c:strCache>
            </c:strRef>
          </c:cat>
          <c:val>
            <c:numRef>
              <c:f>pivotter!$D$17:$D$23</c:f>
              <c:numCache>
                <c:formatCode>General</c:formatCode>
                <c:ptCount val="6"/>
                <c:pt idx="0">
                  <c:v>389</c:v>
                </c:pt>
                <c:pt idx="1">
                  <c:v>417</c:v>
                </c:pt>
                <c:pt idx="2">
                  <c:v>383</c:v>
                </c:pt>
                <c:pt idx="3">
                  <c:v>427</c:v>
                </c:pt>
                <c:pt idx="4">
                  <c:v>362</c:v>
                </c:pt>
                <c:pt idx="5">
                  <c:v>358</c:v>
                </c:pt>
              </c:numCache>
            </c:numRef>
          </c:val>
          <c:smooth val="0"/>
          <c:extLst>
            <c:ext xmlns:c16="http://schemas.microsoft.com/office/drawing/2014/chart" uri="{C3380CC4-5D6E-409C-BE32-E72D297353CC}">
              <c16:uniqueId val="{00000002-F5ED-411B-BE72-24DD0C11FD58}"/>
            </c:ext>
          </c:extLst>
        </c:ser>
        <c:ser>
          <c:idx val="3"/>
          <c:order val="3"/>
          <c:tx>
            <c:strRef>
              <c:f>pivotter!$E$16</c:f>
              <c:strCache>
                <c:ptCount val="1"/>
                <c:pt idx="0">
                  <c:v>  Akuta återinskrivningar, KOL</c:v>
                </c:pt>
              </c:strCache>
            </c:strRef>
          </c:tx>
          <c:spPr>
            <a:ln w="34925" cap="rnd">
              <a:solidFill>
                <a:schemeClr val="accent1"/>
              </a:solidFill>
              <a:prstDash val="sysDot"/>
              <a:round/>
            </a:ln>
            <a:effectLst>
              <a:outerShdw blurRad="40000" dist="23000" dir="5400000" rotWithShape="0">
                <a:srgbClr val="000000">
                  <a:alpha val="35000"/>
                </a:srgbClr>
              </a:outerShdw>
            </a:effectLst>
          </c:spPr>
          <c:marker>
            <c:symbol val="circle"/>
            <c:size val="6"/>
            <c:spPr>
              <a:solidFill>
                <a:schemeClr val="accent1"/>
              </a:solidFill>
              <a:ln w="9525">
                <a:solidFill>
                  <a:schemeClr val="accent1"/>
                </a:solidFill>
                <a:prstDash val="sysDot"/>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strRef>
              <c:f>pivotter!$A$17:$A$23</c:f>
              <c:strCache>
                <c:ptCount val="6"/>
                <c:pt idx="0">
                  <c:v>2014</c:v>
                </c:pt>
                <c:pt idx="1">
                  <c:v>2015</c:v>
                </c:pt>
                <c:pt idx="2">
                  <c:v>2016</c:v>
                </c:pt>
                <c:pt idx="3">
                  <c:v>2017</c:v>
                </c:pt>
                <c:pt idx="4">
                  <c:v>2018</c:v>
                </c:pt>
                <c:pt idx="5">
                  <c:v>2019</c:v>
                </c:pt>
              </c:strCache>
            </c:strRef>
          </c:cat>
          <c:val>
            <c:numRef>
              <c:f>pivotter!$E$17:$E$23</c:f>
              <c:numCache>
                <c:formatCode>General</c:formatCode>
                <c:ptCount val="6"/>
                <c:pt idx="0">
                  <c:v>109</c:v>
                </c:pt>
                <c:pt idx="1">
                  <c:v>104</c:v>
                </c:pt>
                <c:pt idx="2">
                  <c:v>100</c:v>
                </c:pt>
                <c:pt idx="3">
                  <c:v>106</c:v>
                </c:pt>
                <c:pt idx="4">
                  <c:v>83</c:v>
                </c:pt>
                <c:pt idx="5">
                  <c:v>112</c:v>
                </c:pt>
              </c:numCache>
            </c:numRef>
          </c:val>
          <c:smooth val="0"/>
          <c:extLst>
            <c:ext xmlns:c16="http://schemas.microsoft.com/office/drawing/2014/chart" uri="{C3380CC4-5D6E-409C-BE32-E72D297353CC}">
              <c16:uniqueId val="{00000003-F5ED-411B-BE72-24DD0C11FD58}"/>
            </c:ext>
          </c:extLst>
        </c:ser>
        <c:dLbls>
          <c:showLegendKey val="0"/>
          <c:showVal val="0"/>
          <c:showCatName val="0"/>
          <c:showSerName val="0"/>
          <c:showPercent val="0"/>
          <c:showBubbleSize val="0"/>
        </c:dLbls>
        <c:marker val="1"/>
        <c:smooth val="0"/>
        <c:axId val="246384896"/>
        <c:axId val="246395264"/>
      </c:lineChart>
      <c:catAx>
        <c:axId val="246384896"/>
        <c:scaling>
          <c:orientation val="minMax"/>
        </c:scaling>
        <c:delete val="0"/>
        <c:axPos val="b"/>
        <c:numFmt formatCode="General" sourceLinked="0"/>
        <c:majorTickMark val="none"/>
        <c:minorTickMark val="none"/>
        <c:tickLblPos val="nextTo"/>
        <c:spPr>
          <a:noFill/>
          <a:ln w="9525" cap="flat" cmpd="sng" algn="ctr">
            <a:solidFill>
              <a:schemeClr val="lt1">
                <a:lumMod val="95000"/>
                <a:alpha val="10000"/>
              </a:schemeClr>
            </a:solidFill>
            <a:round/>
          </a:ln>
          <a:effectLst/>
        </c:spPr>
        <c:txPr>
          <a:bodyPr rot="-60000000" spcFirstLastPara="1" vertOverflow="ellipsis" vert="horz" wrap="square" anchor="ctr" anchorCtr="1"/>
          <a:lstStyle/>
          <a:p>
            <a:pPr>
              <a:defRPr sz="1400" b="0" i="0" u="none" strike="noStrike" kern="1200" baseline="0">
                <a:solidFill>
                  <a:schemeClr val="lt1">
                    <a:lumMod val="85000"/>
                  </a:schemeClr>
                </a:solidFill>
                <a:latin typeface="+mn-lt"/>
                <a:ea typeface="+mn-ea"/>
                <a:cs typeface="+mn-cs"/>
              </a:defRPr>
            </a:pPr>
            <a:endParaRPr lang="sv-SE"/>
          </a:p>
        </c:txPr>
        <c:crossAx val="246395264"/>
        <c:crosses val="autoZero"/>
        <c:auto val="1"/>
        <c:lblAlgn val="ctr"/>
        <c:lblOffset val="100"/>
        <c:noMultiLvlLbl val="0"/>
      </c:catAx>
      <c:valAx>
        <c:axId val="246395264"/>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1200" b="1" i="0" u="none" strike="noStrike" kern="1200" cap="all" baseline="0">
                    <a:solidFill>
                      <a:schemeClr val="lt1">
                        <a:lumMod val="85000"/>
                      </a:schemeClr>
                    </a:solidFill>
                    <a:latin typeface="+mn-lt"/>
                    <a:ea typeface="+mn-ea"/>
                    <a:cs typeface="+mn-cs"/>
                  </a:defRPr>
                </a:pPr>
                <a:r>
                  <a:rPr lang="en-US" sz="1200"/>
                  <a:t>Antal </a:t>
                </a:r>
              </a:p>
            </c:rich>
          </c:tx>
          <c:layout>
            <c:manualLayout>
              <c:xMode val="edge"/>
              <c:yMode val="edge"/>
              <c:x val="1.5261327703369302E-3"/>
              <c:y val="0.33862908401869429"/>
            </c:manualLayout>
          </c:layout>
          <c:overlay val="0"/>
          <c:spPr>
            <a:noFill/>
            <a:ln>
              <a:noFill/>
            </a:ln>
            <a:effectLst/>
          </c:spPr>
          <c:txPr>
            <a:bodyPr rot="-5400000" spcFirstLastPara="1" vertOverflow="ellipsis" vert="horz" wrap="square" anchor="ctr" anchorCtr="1"/>
            <a:lstStyle/>
            <a:p>
              <a:pPr>
                <a:defRPr sz="1200" b="1" i="0" u="none" strike="noStrike" kern="1200" cap="all" baseline="0">
                  <a:solidFill>
                    <a:schemeClr val="lt1">
                      <a:lumMod val="85000"/>
                    </a:schemeClr>
                  </a:solidFill>
                  <a:latin typeface="+mn-lt"/>
                  <a:ea typeface="+mn-ea"/>
                  <a:cs typeface="+mn-cs"/>
                </a:defRPr>
              </a:pPr>
              <a:endParaRPr lang="sv-S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lt1">
                    <a:lumMod val="85000"/>
                  </a:schemeClr>
                </a:solidFill>
                <a:latin typeface="+mn-lt"/>
                <a:ea typeface="+mn-ea"/>
                <a:cs typeface="+mn-cs"/>
              </a:defRPr>
            </a:pPr>
            <a:endParaRPr lang="sv-SE"/>
          </a:p>
        </c:txPr>
        <c:crossAx val="246384896"/>
        <c:crosses val="autoZero"/>
        <c:crossBetween val="between"/>
      </c:valAx>
      <c:spPr>
        <a:noFill/>
        <a:ln>
          <a:noFill/>
        </a:ln>
        <a:effectLst/>
      </c:spPr>
    </c:plotArea>
    <c:legend>
      <c:legendPos val="t"/>
      <c:layout>
        <c:manualLayout>
          <c:xMode val="edge"/>
          <c:yMode val="edge"/>
          <c:x val="3.4773287495067791E-3"/>
          <c:y val="2.0236716467933437E-2"/>
          <c:w val="0.97275663810827695"/>
          <c:h val="0.12250125086681726"/>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lt1">
                  <a:lumMod val="85000"/>
                </a:schemeClr>
              </a:solidFill>
              <a:latin typeface="+mn-lt"/>
              <a:ea typeface="+mn-ea"/>
              <a:cs typeface="+mn-cs"/>
            </a:defRPr>
          </a:pPr>
          <a:endParaRPr lang="sv-SE"/>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[i50_j44_2014_2018.xlsx]pivotter!Pivottabell4</c:name>
    <c:fmtId val="10"/>
  </c:pivotSource>
  <c:chart>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spPr>
          <a:ln w="349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pivotFmt>
      <c:pivotFmt>
        <c:idx val="21"/>
        <c:spPr>
          <a:ln w="349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9525">
              <a:solidFill>
                <a:schemeClr val="accent2"/>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pivotFmt>
    </c:pivotFmts>
    <c:plotArea>
      <c:layout/>
      <c:lineChart>
        <c:grouping val="standard"/>
        <c:varyColors val="0"/>
        <c:ser>
          <c:idx val="0"/>
          <c:order val="0"/>
          <c:tx>
            <c:strRef>
              <c:f>pivotter!$B$47</c:f>
              <c:strCache>
                <c:ptCount val="1"/>
                <c:pt idx="0">
                  <c:v> KOL, Antal vårdtillfällen per 1000 listade patienter</c:v>
                </c:pt>
              </c:strCache>
            </c:strRef>
          </c:tx>
          <c:spPr>
            <a:ln w="349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strRef>
              <c:f>pivotter!$A$48:$A$54</c:f>
              <c:strCache>
                <c:ptCount val="6"/>
                <c:pt idx="0">
                  <c:v>2014</c:v>
                </c:pt>
                <c:pt idx="1">
                  <c:v>2015</c:v>
                </c:pt>
                <c:pt idx="2">
                  <c:v>2016</c:v>
                </c:pt>
                <c:pt idx="3">
                  <c:v>2017</c:v>
                </c:pt>
                <c:pt idx="4">
                  <c:v>2018</c:v>
                </c:pt>
                <c:pt idx="5">
                  <c:v>2019</c:v>
                </c:pt>
              </c:strCache>
            </c:strRef>
          </c:cat>
          <c:val>
            <c:numRef>
              <c:f>pivotter!$B$48:$B$54</c:f>
              <c:numCache>
                <c:formatCode>0.0</c:formatCode>
                <c:ptCount val="6"/>
                <c:pt idx="0">
                  <c:v>7.3244325055427506</c:v>
                </c:pt>
                <c:pt idx="1">
                  <c:v>7.6804774052142522</c:v>
                </c:pt>
                <c:pt idx="2">
                  <c:v>6.9641006370121632</c:v>
                </c:pt>
                <c:pt idx="3">
                  <c:v>7.5522422377276062</c:v>
                </c:pt>
                <c:pt idx="4">
                  <c:v>6.155302359390876</c:v>
                </c:pt>
                <c:pt idx="5">
                  <c:v>5.9460619104630492</c:v>
                </c:pt>
              </c:numCache>
            </c:numRef>
          </c:val>
          <c:smooth val="0"/>
          <c:extLst>
            <c:ext xmlns:c16="http://schemas.microsoft.com/office/drawing/2014/chart" uri="{C3380CC4-5D6E-409C-BE32-E72D297353CC}">
              <c16:uniqueId val="{00000000-BAC0-4953-AB97-85E3B0E61136}"/>
            </c:ext>
          </c:extLst>
        </c:ser>
        <c:ser>
          <c:idx val="1"/>
          <c:order val="1"/>
          <c:tx>
            <c:strRef>
              <c:f>pivotter!$C$47</c:f>
              <c:strCache>
                <c:ptCount val="1"/>
                <c:pt idx="0">
                  <c:v>Hjärtsvikt, Antal vårdtillfällen per 1000 listade patienter</c:v>
                </c:pt>
              </c:strCache>
            </c:strRef>
          </c:tx>
          <c:spPr>
            <a:ln w="34925" cap="rnd">
              <a:solidFill>
                <a:schemeClr val="accent2"/>
              </a:solidFill>
              <a:round/>
            </a:ln>
            <a:effectLst>
              <a:outerShdw blurRad="40000" dist="23000" dir="5400000" rotWithShape="0">
                <a:srgbClr val="000000">
                  <a:alpha val="35000"/>
                </a:srgbClr>
              </a:outerShdw>
            </a:effectLst>
          </c:spPr>
          <c:marker>
            <c:symbol val="circle"/>
            <c:size val="6"/>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9525">
                <a:solidFill>
                  <a:schemeClr val="accent2"/>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strRef>
              <c:f>pivotter!$A$48:$A$54</c:f>
              <c:strCache>
                <c:ptCount val="6"/>
                <c:pt idx="0">
                  <c:v>2014</c:v>
                </c:pt>
                <c:pt idx="1">
                  <c:v>2015</c:v>
                </c:pt>
                <c:pt idx="2">
                  <c:v>2016</c:v>
                </c:pt>
                <c:pt idx="3">
                  <c:v>2017</c:v>
                </c:pt>
                <c:pt idx="4">
                  <c:v>2018</c:v>
                </c:pt>
                <c:pt idx="5">
                  <c:v>2019</c:v>
                </c:pt>
              </c:strCache>
            </c:strRef>
          </c:cat>
          <c:val>
            <c:numRef>
              <c:f>pivotter!$C$48:$C$54</c:f>
              <c:numCache>
                <c:formatCode>0.0</c:formatCode>
                <c:ptCount val="6"/>
                <c:pt idx="0">
                  <c:v>14.347603005716133</c:v>
                </c:pt>
                <c:pt idx="1">
                  <c:v>13.095490252055956</c:v>
                </c:pt>
                <c:pt idx="2">
                  <c:v>11.655322476043855</c:v>
                </c:pt>
                <c:pt idx="3">
                  <c:v>13.247375728473015</c:v>
                </c:pt>
                <c:pt idx="4">
                  <c:v>13.840928509790533</c:v>
                </c:pt>
                <c:pt idx="5">
                  <c:v>12.506660945750493</c:v>
                </c:pt>
              </c:numCache>
            </c:numRef>
          </c:val>
          <c:smooth val="0"/>
          <c:extLst>
            <c:ext xmlns:c16="http://schemas.microsoft.com/office/drawing/2014/chart" uri="{C3380CC4-5D6E-409C-BE32-E72D297353CC}">
              <c16:uniqueId val="{00000001-BAC0-4953-AB97-85E3B0E61136}"/>
            </c:ext>
          </c:extLst>
        </c:ser>
        <c:dLbls>
          <c:showLegendKey val="0"/>
          <c:showVal val="0"/>
          <c:showCatName val="0"/>
          <c:showSerName val="0"/>
          <c:showPercent val="0"/>
          <c:showBubbleSize val="0"/>
        </c:dLbls>
        <c:marker val="1"/>
        <c:smooth val="0"/>
        <c:axId val="273200112"/>
        <c:axId val="273196368"/>
      </c:lineChart>
      <c:catAx>
        <c:axId val="273200112"/>
        <c:scaling>
          <c:orientation val="minMax"/>
        </c:scaling>
        <c:delete val="0"/>
        <c:axPos val="b"/>
        <c:numFmt formatCode="General" sourceLinked="1"/>
        <c:majorTickMark val="none"/>
        <c:minorTickMark val="none"/>
        <c:tickLblPos val="nextTo"/>
        <c:spPr>
          <a:noFill/>
          <a:ln w="9525" cap="flat" cmpd="sng" algn="ctr">
            <a:solidFill>
              <a:schemeClr val="lt1">
                <a:lumMod val="95000"/>
                <a:alpha val="10000"/>
              </a:schemeClr>
            </a:solidFill>
            <a:round/>
          </a:ln>
          <a:effectLst/>
        </c:spPr>
        <c:txPr>
          <a:bodyPr rot="-60000000" spcFirstLastPara="1" vertOverflow="ellipsis" vert="horz" wrap="square" anchor="ctr" anchorCtr="1"/>
          <a:lstStyle/>
          <a:p>
            <a:pPr>
              <a:defRPr sz="1400" b="0" i="0" u="none" strike="noStrike" kern="1200" baseline="0">
                <a:solidFill>
                  <a:schemeClr val="lt1">
                    <a:lumMod val="85000"/>
                  </a:schemeClr>
                </a:solidFill>
                <a:latin typeface="+mn-lt"/>
                <a:ea typeface="+mn-ea"/>
                <a:cs typeface="+mn-cs"/>
              </a:defRPr>
            </a:pPr>
            <a:endParaRPr lang="sv-SE"/>
          </a:p>
        </c:txPr>
        <c:crossAx val="273196368"/>
        <c:crosses val="autoZero"/>
        <c:auto val="1"/>
        <c:lblAlgn val="ctr"/>
        <c:lblOffset val="100"/>
        <c:noMultiLvlLbl val="0"/>
      </c:catAx>
      <c:valAx>
        <c:axId val="273196368"/>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1200" b="1" i="0" u="none" strike="noStrike" kern="1200" cap="all" baseline="0">
                    <a:solidFill>
                      <a:schemeClr val="lt1">
                        <a:lumMod val="85000"/>
                      </a:schemeClr>
                    </a:solidFill>
                    <a:latin typeface="+mn-lt"/>
                    <a:ea typeface="+mn-ea"/>
                    <a:cs typeface="+mn-cs"/>
                  </a:defRPr>
                </a:pPr>
                <a:r>
                  <a:rPr lang="sv-SE" sz="1200"/>
                  <a:t>Antal per 1000</a:t>
                </a:r>
              </a:p>
            </c:rich>
          </c:tx>
          <c:layout/>
          <c:overlay val="0"/>
          <c:spPr>
            <a:noFill/>
            <a:ln>
              <a:noFill/>
            </a:ln>
            <a:effectLst/>
          </c:spPr>
          <c:txPr>
            <a:bodyPr rot="-5400000" spcFirstLastPara="1" vertOverflow="ellipsis" vert="horz" wrap="square" anchor="ctr" anchorCtr="1"/>
            <a:lstStyle/>
            <a:p>
              <a:pPr>
                <a:defRPr sz="1200" b="1" i="0" u="none" strike="noStrike" kern="1200" cap="all" baseline="0">
                  <a:solidFill>
                    <a:schemeClr val="lt1">
                      <a:lumMod val="85000"/>
                    </a:schemeClr>
                  </a:solidFill>
                  <a:latin typeface="+mn-lt"/>
                  <a:ea typeface="+mn-ea"/>
                  <a:cs typeface="+mn-cs"/>
                </a:defRPr>
              </a:pPr>
              <a:endParaRPr lang="sv-S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lt1">
                    <a:lumMod val="85000"/>
                  </a:schemeClr>
                </a:solidFill>
                <a:latin typeface="+mn-lt"/>
                <a:ea typeface="+mn-ea"/>
                <a:cs typeface="+mn-cs"/>
              </a:defRPr>
            </a:pPr>
            <a:endParaRPr lang="sv-SE"/>
          </a:p>
        </c:txPr>
        <c:crossAx val="273200112"/>
        <c:crosses val="autoZero"/>
        <c:crossBetween val="between"/>
        <c:majorUnit val="5"/>
      </c:valAx>
      <c:spPr>
        <a:noFill/>
        <a:ln>
          <a:noFill/>
        </a:ln>
        <a:effectLst/>
      </c:spPr>
    </c:plotArea>
    <c:legend>
      <c:legendPos val="t"/>
      <c:layout>
        <c:manualLayout>
          <c:xMode val="edge"/>
          <c:yMode val="edge"/>
          <c:x val="8.9324982847492226E-2"/>
          <c:y val="1.7752409796441364E-2"/>
          <c:w val="0.87371466143588483"/>
          <c:h val="0.1168909985730510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lt1">
                  <a:lumMod val="85000"/>
                </a:schemeClr>
              </a:solidFill>
              <a:latin typeface="+mn-lt"/>
              <a:ea typeface="+mn-ea"/>
              <a:cs typeface="+mn-cs"/>
            </a:defRPr>
          </a:pPr>
          <a:endParaRPr lang="sv-SE"/>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lt1">
            <a:lumMod val="95000"/>
            <a:alpha val="1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3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lt1">
            <a:lumMod val="95000"/>
            <a:alpha val="1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3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lt1">
            <a:lumMod val="95000"/>
            <a:alpha val="1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32287</xdr:colOff>
      <xdr:row>0</xdr:row>
      <xdr:rowOff>145296</xdr:rowOff>
    </xdr:from>
    <xdr:to>
      <xdr:col>13</xdr:col>
      <xdr:colOff>435890</xdr:colOff>
      <xdr:row>33</xdr:row>
      <xdr:rowOff>64576</xdr:rowOff>
    </xdr:to>
    <xdr:pic>
      <xdr:nvPicPr>
        <xdr:cNvPr id="2" name="Bildobjekt 1"/>
        <xdr:cNvPicPr>
          <a:picLocks noChangeAspect="1"/>
        </xdr:cNvPicPr>
      </xdr:nvPicPr>
      <xdr:blipFill rotWithShape="1">
        <a:blip xmlns:r="http://schemas.openxmlformats.org/officeDocument/2006/relationships" r:embed="rId1"/>
        <a:srcRect l="41154" r="16639" b="39635"/>
        <a:stretch/>
      </xdr:blipFill>
      <xdr:spPr>
        <a:xfrm>
          <a:off x="645762" y="145296"/>
          <a:ext cx="7765297" cy="6312331"/>
        </a:xfrm>
        <a:prstGeom prst="rect">
          <a:avLst/>
        </a:prstGeom>
      </xdr:spPr>
    </xdr:pic>
    <xdr:clientData/>
  </xdr:twoCellAnchor>
  <xdr:twoCellAnchor editAs="oneCell">
    <xdr:from>
      <xdr:col>1</xdr:col>
      <xdr:colOff>0</xdr:colOff>
      <xdr:row>37</xdr:row>
      <xdr:rowOff>0</xdr:rowOff>
    </xdr:from>
    <xdr:to>
      <xdr:col>5</xdr:col>
      <xdr:colOff>136578</xdr:colOff>
      <xdr:row>54</xdr:row>
      <xdr:rowOff>135181</xdr:rowOff>
    </xdr:to>
    <xdr:pic>
      <xdr:nvPicPr>
        <xdr:cNvPr id="3" name="Bildobjekt 2"/>
        <xdr:cNvPicPr>
          <a:picLocks noChangeAspect="1"/>
        </xdr:cNvPicPr>
      </xdr:nvPicPr>
      <xdr:blipFill>
        <a:blip xmlns:r="http://schemas.openxmlformats.org/officeDocument/2006/relationships" r:embed="rId2"/>
        <a:stretch>
          <a:fillRect/>
        </a:stretch>
      </xdr:blipFill>
      <xdr:spPr>
        <a:xfrm>
          <a:off x="613475" y="7167966"/>
          <a:ext cx="2590476" cy="3428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48597</xdr:rowOff>
    </xdr:from>
    <xdr:to>
      <xdr:col>6</xdr:col>
      <xdr:colOff>1286711</xdr:colOff>
      <xdr:row>13</xdr:row>
      <xdr:rowOff>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13</xdr:row>
      <xdr:rowOff>165230</xdr:rowOff>
    </xdr:from>
    <xdr:to>
      <xdr:col>6</xdr:col>
      <xdr:colOff>1336274</xdr:colOff>
      <xdr:row>33</xdr:row>
      <xdr:rowOff>155511</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7</xdr:col>
      <xdr:colOff>2185772</xdr:colOff>
      <xdr:row>11</xdr:row>
      <xdr:rowOff>984660</xdr:rowOff>
    </xdr:from>
    <xdr:to>
      <xdr:col>8</xdr:col>
      <xdr:colOff>217475</xdr:colOff>
      <xdr:row>11</xdr:row>
      <xdr:rowOff>1212812</xdr:rowOff>
    </xdr:to>
    <xdr:pic>
      <xdr:nvPicPr>
        <xdr:cNvPr id="6" name="Bildobjekt 5"/>
        <xdr:cNvPicPr>
          <a:picLocks noChangeAspect="1"/>
        </xdr:cNvPicPr>
      </xdr:nvPicPr>
      <xdr:blipFill>
        <a:blip xmlns:r="http://schemas.openxmlformats.org/officeDocument/2006/relationships" r:embed="rId3"/>
        <a:stretch>
          <a:fillRect/>
        </a:stretch>
      </xdr:blipFill>
      <xdr:spPr>
        <a:xfrm>
          <a:off x="8813167" y="3220528"/>
          <a:ext cx="267571" cy="228152"/>
        </a:xfrm>
        <a:prstGeom prst="rect">
          <a:avLst/>
        </a:prstGeom>
      </xdr:spPr>
    </xdr:pic>
    <xdr:clientData/>
  </xdr:twoCellAnchor>
  <xdr:twoCellAnchor>
    <xdr:from>
      <xdr:col>8</xdr:col>
      <xdr:colOff>343871</xdr:colOff>
      <xdr:row>9</xdr:row>
      <xdr:rowOff>45053</xdr:rowOff>
    </xdr:from>
    <xdr:to>
      <xdr:col>8</xdr:col>
      <xdr:colOff>567417</xdr:colOff>
      <xdr:row>9</xdr:row>
      <xdr:rowOff>151966</xdr:rowOff>
    </xdr:to>
    <xdr:sp macro="" textlink="">
      <xdr:nvSpPr>
        <xdr:cNvPr id="8" name="Höger 10"/>
        <xdr:cNvSpPr/>
      </xdr:nvSpPr>
      <xdr:spPr>
        <a:xfrm>
          <a:off x="8092298" y="1917946"/>
          <a:ext cx="223546" cy="106913"/>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14</xdr:col>
      <xdr:colOff>41538</xdr:colOff>
      <xdr:row>10</xdr:row>
      <xdr:rowOff>167190</xdr:rowOff>
    </xdr:from>
    <xdr:to>
      <xdr:col>25</xdr:col>
      <xdr:colOff>414618</xdr:colOff>
      <xdr:row>23</xdr:row>
      <xdr:rowOff>122889</xdr:rowOff>
    </xdr:to>
    <xdr:graphicFrame macro="">
      <xdr:nvGraphicFramePr>
        <xdr:cNvPr id="11" name="Diagra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611427</xdr:colOff>
      <xdr:row>1</xdr:row>
      <xdr:rowOff>226991</xdr:rowOff>
    </xdr:from>
    <xdr:to>
      <xdr:col>8</xdr:col>
      <xdr:colOff>834973</xdr:colOff>
      <xdr:row>2</xdr:row>
      <xdr:rowOff>98455</xdr:rowOff>
    </xdr:to>
    <xdr:sp macro="" textlink="">
      <xdr:nvSpPr>
        <xdr:cNvPr id="12" name="Höger 10"/>
        <xdr:cNvSpPr/>
      </xdr:nvSpPr>
      <xdr:spPr>
        <a:xfrm>
          <a:off x="8359854" y="515952"/>
          <a:ext cx="223546" cy="106913"/>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editAs="oneCell">
    <xdr:from>
      <xdr:col>9</xdr:col>
      <xdr:colOff>54429</xdr:colOff>
      <xdr:row>7</xdr:row>
      <xdr:rowOff>171291</xdr:rowOff>
    </xdr:from>
    <xdr:to>
      <xdr:col>13</xdr:col>
      <xdr:colOff>208643</xdr:colOff>
      <xdr:row>11</xdr:row>
      <xdr:rowOff>1876266</xdr:rowOff>
    </xdr:to>
    <mc:AlternateContent xmlns:mc="http://schemas.openxmlformats.org/markup-compatibility/2006" xmlns:a14="http://schemas.microsoft.com/office/drawing/2010/main">
      <mc:Choice Requires="a14">
        <xdr:graphicFrame macro="">
          <xdr:nvGraphicFramePr>
            <xdr:cNvPr id="13" name="Listad vårdcentral"/>
            <xdr:cNvGraphicFramePr/>
          </xdr:nvGraphicFramePr>
          <xdr:xfrm>
            <a:off x="0" y="0"/>
            <a:ext cx="0" cy="0"/>
          </xdr:xfrm>
          <a:graphic>
            <a:graphicData uri="http://schemas.microsoft.com/office/drawing/2010/slicer">
              <sle:slicer xmlns:sle="http://schemas.microsoft.com/office/drawing/2010/slicer" name="Listad vårdcentral"/>
            </a:graphicData>
          </a:graphic>
        </xdr:graphicFrame>
      </mc:Choice>
      <mc:Fallback xmlns="">
        <xdr:sp macro="" textlink="">
          <xdr:nvSpPr>
            <xdr:cNvPr id="0" name=""/>
            <xdr:cNvSpPr>
              <a:spLocks noTextEdit="1"/>
            </xdr:cNvSpPr>
          </xdr:nvSpPr>
          <xdr:spPr>
            <a:xfrm>
              <a:off x="10173341" y="1639262"/>
              <a:ext cx="2697949" cy="246697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9</xdr:col>
      <xdr:colOff>40896</xdr:colOff>
      <xdr:row>0</xdr:row>
      <xdr:rowOff>162559</xdr:rowOff>
    </xdr:from>
    <xdr:to>
      <xdr:col>13</xdr:col>
      <xdr:colOff>114194</xdr:colOff>
      <xdr:row>6</xdr:row>
      <xdr:rowOff>54429</xdr:rowOff>
    </xdr:to>
    <mc:AlternateContent xmlns:mc="http://schemas.openxmlformats.org/markup-compatibility/2006" xmlns:a14="http://schemas.microsoft.com/office/drawing/2010/main">
      <mc:Choice Requires="a14">
        <xdr:graphicFrame macro="">
          <xdr:nvGraphicFramePr>
            <xdr:cNvPr id="14" name="Område"/>
            <xdr:cNvGraphicFramePr/>
          </xdr:nvGraphicFramePr>
          <xdr:xfrm>
            <a:off x="0" y="0"/>
            <a:ext cx="0" cy="0"/>
          </xdr:xfrm>
          <a:graphic>
            <a:graphicData uri="http://schemas.microsoft.com/office/drawing/2010/slicer">
              <sle:slicer xmlns:sle="http://schemas.microsoft.com/office/drawing/2010/slicer" name="Område"/>
            </a:graphicData>
          </a:graphic>
        </xdr:graphicFrame>
      </mc:Choice>
      <mc:Fallback xmlns="">
        <xdr:sp macro="" textlink="">
          <xdr:nvSpPr>
            <xdr:cNvPr id="0" name=""/>
            <xdr:cNvSpPr>
              <a:spLocks noTextEdit="1"/>
            </xdr:cNvSpPr>
          </xdr:nvSpPr>
          <xdr:spPr>
            <a:xfrm>
              <a:off x="10159808" y="162559"/>
              <a:ext cx="2617033" cy="1169341"/>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57150</xdr:colOff>
      <xdr:row>1</xdr:row>
      <xdr:rowOff>76200</xdr:rowOff>
    </xdr:from>
    <xdr:to>
      <xdr:col>26</xdr:col>
      <xdr:colOff>445582</xdr:colOff>
      <xdr:row>24</xdr:row>
      <xdr:rowOff>47625</xdr:rowOff>
    </xdr:to>
    <xdr:pic>
      <xdr:nvPicPr>
        <xdr:cNvPr id="2" name="Bildobjekt 1"/>
        <xdr:cNvPicPr>
          <a:picLocks noChangeAspect="1"/>
        </xdr:cNvPicPr>
      </xdr:nvPicPr>
      <xdr:blipFill rotWithShape="1">
        <a:blip xmlns:r="http://schemas.openxmlformats.org/officeDocument/2006/relationships" r:embed="rId1"/>
        <a:srcRect l="8790" t="31429" r="18206" b="23665"/>
        <a:stretch/>
      </xdr:blipFill>
      <xdr:spPr>
        <a:xfrm>
          <a:off x="3714750" y="266700"/>
          <a:ext cx="12580432" cy="4352925"/>
        </a:xfrm>
        <a:prstGeom prst="rect">
          <a:avLst/>
        </a:prstGeom>
      </xdr:spPr>
    </xdr:pic>
    <xdr:clientData/>
  </xdr:twoCellAnchor>
  <xdr:twoCellAnchor editAs="oneCell">
    <xdr:from>
      <xdr:col>2</xdr:col>
      <xdr:colOff>0</xdr:colOff>
      <xdr:row>23</xdr:row>
      <xdr:rowOff>114300</xdr:rowOff>
    </xdr:from>
    <xdr:to>
      <xdr:col>25</xdr:col>
      <xdr:colOff>45867</xdr:colOff>
      <xdr:row>49</xdr:row>
      <xdr:rowOff>85109</xdr:rowOff>
    </xdr:to>
    <xdr:pic>
      <xdr:nvPicPr>
        <xdr:cNvPr id="3" name="Bildobjekt 2"/>
        <xdr:cNvPicPr>
          <a:picLocks noChangeAspect="1"/>
        </xdr:cNvPicPr>
      </xdr:nvPicPr>
      <xdr:blipFill>
        <a:blip xmlns:r="http://schemas.openxmlformats.org/officeDocument/2006/relationships" r:embed="rId2"/>
        <a:stretch>
          <a:fillRect/>
        </a:stretch>
      </xdr:blipFill>
      <xdr:spPr>
        <a:xfrm>
          <a:off x="1219200" y="4495800"/>
          <a:ext cx="14066667" cy="4923809"/>
        </a:xfrm>
        <a:prstGeom prst="rect">
          <a:avLst/>
        </a:prstGeom>
      </xdr:spPr>
    </xdr:pic>
    <xdr:clientData/>
  </xdr:twoCellAnchor>
  <xdr:twoCellAnchor editAs="oneCell">
    <xdr:from>
      <xdr:col>0</xdr:col>
      <xdr:colOff>590550</xdr:colOff>
      <xdr:row>0</xdr:row>
      <xdr:rowOff>152400</xdr:rowOff>
    </xdr:from>
    <xdr:to>
      <xdr:col>5</xdr:col>
      <xdr:colOff>428264</xdr:colOff>
      <xdr:row>15</xdr:row>
      <xdr:rowOff>66329</xdr:rowOff>
    </xdr:to>
    <xdr:pic>
      <xdr:nvPicPr>
        <xdr:cNvPr id="4" name="Bildobjekt 3"/>
        <xdr:cNvPicPr>
          <a:picLocks noChangeAspect="1"/>
        </xdr:cNvPicPr>
      </xdr:nvPicPr>
      <xdr:blipFill>
        <a:blip xmlns:r="http://schemas.openxmlformats.org/officeDocument/2006/relationships" r:embed="rId3"/>
        <a:stretch>
          <a:fillRect/>
        </a:stretch>
      </xdr:blipFill>
      <xdr:spPr>
        <a:xfrm>
          <a:off x="590550" y="152400"/>
          <a:ext cx="2885714" cy="277142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Sumanosova Marina" refreshedDate="43875.458926041669" missingItemsLimit="0" createdVersion="4" refreshedVersion="6" minRefreshableVersion="3" recordCount="142">
  <cacheSource type="worksheet">
    <worksheetSource ref="A1:R143" sheet="I50_J44"/>
  </cacheSource>
  <cacheFields count="20">
    <cacheField name="Listad vårdcentral" numFmtId="0">
      <sharedItems count="24">
        <s v="501 Hälsans vårdcentral 2"/>
        <s v="502 Rosenlunds vårdcentral"/>
        <s v="503 Råslätts vårdcentral"/>
        <s v="504 Kungshälsans vårdcentral"/>
        <s v="505 Hälsans vårdcentral 1"/>
        <s v="508 Tranås vårdcentral"/>
        <s v="509 Sävsjö vårdcentral"/>
        <s v="510 Eksjö vårdcentral"/>
        <s v="511 Nässjö vårdcentral"/>
        <s v="518 Tenhults vårdcentral"/>
        <s v="521 Habo vårdcentral"/>
        <s v="522 Rosenhälsans vårdcentral"/>
        <s v="523 Mullsjö vårdcentral"/>
        <s v="525 Gränna vårdcentral"/>
        <s v="527 Bankeryds vårdcentral"/>
        <s v="528 Norrahammars vårdcentral"/>
        <s v="529 Öxnehaga vårdcentral"/>
        <s v="535 Landsbro vårdcentral"/>
        <s v="537 Bodafors vårdcentral"/>
        <s v="540 Vråens vårdcentral"/>
        <s v="542 Rydaholms vårdcentral"/>
        <s v="543 Gislaveds vårdcentral"/>
        <s v="545 Smålandsstenars vårdcentral"/>
        <s v="548 Skillingaryds vårdcentral"/>
      </sharedItems>
    </cacheField>
    <cacheField name="Område" numFmtId="0">
      <sharedItems count="3">
        <s v="Jönköpingsområde"/>
        <s v="Höglandet"/>
        <s v="Värnamoområdet"/>
      </sharedItems>
    </cacheField>
    <cacheField name="År" numFmtId="0">
      <sharedItems containsSemiMixedTypes="0" containsString="0" containsNumber="1" containsInteger="1" minValue="2014" maxValue="2019" count="6">
        <n v="2014"/>
        <n v="2015"/>
        <n v="2016"/>
        <n v="2017"/>
        <n v="2018"/>
        <n v="2019"/>
      </sharedItems>
    </cacheField>
    <cacheField name="Antal vårdtillfällen" numFmtId="0">
      <sharedItems containsSemiMixedTypes="0" containsString="0" containsNumber="1" containsInteger="1" minValue="136" maxValue="1435"/>
    </cacheField>
    <cacheField name="Antal akuta återinskrivningar" numFmtId="0">
      <sharedItems containsSemiMixedTypes="0" containsString="0" containsNumber="1" containsInteger="1" minValue="14" maxValue="201"/>
    </cacheField>
    <cacheField name="Antal VTF I50" numFmtId="0">
      <sharedItems containsSemiMixedTypes="0" containsString="0" containsNumber="1" containsInteger="1" minValue="3" maxValue="59"/>
    </cacheField>
    <cacheField name="Antal VTF J44" numFmtId="0">
      <sharedItems containsSemiMixedTypes="0" containsString="0" containsNumber="1" containsInteger="1" minValue="1" maxValue="50"/>
    </cacheField>
    <cacheField name="Antal akuta ÅI30 I50" numFmtId="0">
      <sharedItems containsString="0" containsBlank="1" containsNumber="1" containsInteger="1" minValue="1" maxValue="16"/>
    </cacheField>
    <cacheField name="Antal akuta ÅI30 J44" numFmtId="0">
      <sharedItems containsSemiMixedTypes="0" containsString="0" containsNumber="1" containsInteger="1" minValue="0" maxValue="19"/>
    </cacheField>
    <cacheField name="listing_kolumn" numFmtId="0">
      <sharedItems containsSemiMixedTypes="0" containsString="0" containsNumber="1" containsInteger="1" minValue="3" maxValue="8"/>
    </cacheField>
    <cacheField name="listing_rad" numFmtId="0">
      <sharedItems containsSemiMixedTypes="0" containsString="0" containsNumber="1" containsInteger="1" minValue="2" maxValue="31"/>
    </cacheField>
    <cacheField name="Antal listade 65+" numFmtId="1">
      <sharedItems containsSemiMixedTypes="0" containsString="0" containsNumber="1" minValue="465.75" maxValue="4532.25"/>
    </cacheField>
    <cacheField name="Antal VTF I50 per 1000 listade" numFmtId="164">
      <sharedItems containsSemiMixedTypes="0" containsString="0" containsNumber="1" minValue="5.5742995452545108" maxValue="26.533709083026231"/>
    </cacheField>
    <cacheField name="Antal VTF J44 per 1000 listade" numFmtId="164">
      <sharedItems containsSemiMixedTypes="0" containsString="0" containsNumber="1" minValue="0.86893555394641564" maxValue="19.013128112267996"/>
    </cacheField>
    <cacheField name="Antal akuta ÅI30 I50 per 1000 listade" numFmtId="164">
      <sharedItems containsSemiMixedTypes="0" containsString="0" containsNumber="1" minValue="0" maxValue="8.5254183770129455"/>
    </cacheField>
    <cacheField name="Antal akuta ÅI30 J44 per 1000 listade" numFmtId="164">
      <sharedItems containsSemiMixedTypes="0" containsString="0" containsNumber="1" minValue="0" maxValue="11.869436201780417"/>
    </cacheField>
    <cacheField name="Andel akuta ÅI30 I50 " numFmtId="165">
      <sharedItems containsSemiMixedTypes="0" containsString="0" containsNumber="1" minValue="0" maxValue="0.66666666666666663"/>
    </cacheField>
    <cacheField name="Andel akuta ÅI30 J44 " numFmtId="165">
      <sharedItems containsSemiMixedTypes="0" containsString="0" containsNumber="1" minValue="0" maxValue="0.66666666666666663"/>
    </cacheField>
    <cacheField name="antal Kol per 1000" numFmtId="0" formula="'Antal VTF J44'/'Antal listade 65+'*1000" databaseField="0"/>
    <cacheField name="Antal I50 per 1000" numFmtId="0" formula="'Antal VTF I50'/'Antal listade 65+'*1000" databaseField="0"/>
  </cacheFields>
  <extLst>
    <ext xmlns:x14="http://schemas.microsoft.com/office/spreadsheetml/2009/9/main" uri="{725AE2AE-9491-48be-B2B4-4EB974FC3084}">
      <x14:pivotCacheDefinition pivotCacheId="1"/>
    </ext>
  </extLst>
</pivotCacheDefinition>
</file>

<file path=xl/pivotCache/pivotCacheDefinition2.xml><?xml version="1.0" encoding="utf-8"?>
<pivotCacheDefinition xmlns="http://schemas.openxmlformats.org/spreadsheetml/2006/main" xmlns:r="http://schemas.openxmlformats.org/officeDocument/2006/relationships" r:id="rId1" refreshedBy="Sumanosova Marina" refreshedDate="43878.43895462963" createdVersion="6" refreshedVersion="6" minRefreshableVersion="3" recordCount="219">
  <cacheSource type="worksheet">
    <worksheetSource ref="A1:R1000" sheet="I50_J44"/>
  </cacheSource>
  <cacheFields count="20">
    <cacheField name="Listad vårdcentral" numFmtId="0">
      <sharedItems containsBlank="1" count="33">
        <s v="501 Hälsans vårdcentral 2"/>
        <s v="502 Rosenlunds vårdcentral"/>
        <s v="503 Råslätts vårdcentral"/>
        <s v="504 Kungshälsans vårdcentral"/>
        <s v="505 Hälsans vårdcentral 1"/>
        <s v="508 Tranås vårdcentral"/>
        <s v="509 Sävsjö vårdcentral"/>
        <s v="510 Eksjö vårdcentral"/>
        <s v="511 Nässjö vårdcentral"/>
        <s v="518 Tenhults vårdcentral"/>
        <s v="521 Habo vårdcentral"/>
        <s v="522 Rosenhälsans vårdcentral"/>
        <s v="523 Mullsjö vårdcentral"/>
        <s v="525 Gränna vårdcentral"/>
        <s v="527 Bankeryds vårdcentral"/>
        <s v="528 Norrahammars vårdcentral"/>
        <s v="529 Öxnehaga vårdcentral"/>
        <s v="535 Landsbro vårdcentral"/>
        <s v="537 Bodafors vårdcentral"/>
        <s v="540 Vråens vårdcentral"/>
        <s v="542 Rydaholms vårdcentral"/>
        <s v="543 Gislaveds vårdcentral"/>
        <s v="545 Smålandsstenars vårdcentral"/>
        <s v="548 Skillingaryds vårdcentral"/>
        <s v="549 Gnosjö vårdcentral"/>
        <s v="572 Aneby vårdcentral"/>
        <s v="576 Gislehälsan"/>
        <s v="582 Wetterhälsan"/>
        <s v="586 Nässjö Läkarhus"/>
        <s v="588 Läkarhuset Tranås"/>
        <s v="590 Vårdcentralen Aroma"/>
        <s v="592 Läkarhuset Väster"/>
        <m/>
      </sharedItems>
    </cacheField>
    <cacheField name="Område" numFmtId="0">
      <sharedItems containsBlank="1" count="5">
        <s v="Jönköpingsområde"/>
        <s v="Höglandet"/>
        <s v="Värnamoområdet"/>
        <e v="#N/A"/>
        <m/>
      </sharedItems>
    </cacheField>
    <cacheField name="År" numFmtId="0">
      <sharedItems containsString="0" containsBlank="1" containsNumber="1" containsInteger="1" minValue="2014" maxValue="2019" count="7">
        <n v="2014"/>
        <n v="2015"/>
        <n v="2016"/>
        <n v="2017"/>
        <n v="2018"/>
        <n v="2019"/>
        <m/>
      </sharedItems>
    </cacheField>
    <cacheField name="Antal vårdtillfällen" numFmtId="0">
      <sharedItems containsString="0" containsBlank="1" containsNumber="1" containsInteger="1" minValue="46" maxValue="1435"/>
    </cacheField>
    <cacheField name="Antal akuta återinskrivningar" numFmtId="0">
      <sharedItems containsString="0" containsBlank="1" containsNumber="1" containsInteger="1" minValue="4" maxValue="201"/>
    </cacheField>
    <cacheField name="Antal VTF I50" numFmtId="0">
      <sharedItems containsString="0" containsBlank="1" containsNumber="1" containsInteger="1" minValue="1" maxValue="59"/>
    </cacheField>
    <cacheField name="Antal VTF J44" numFmtId="0">
      <sharedItems containsString="0" containsBlank="1" containsNumber="1" containsInteger="1" minValue="1" maxValue="50"/>
    </cacheField>
    <cacheField name="Antal akuta ÅI30 I50" numFmtId="0">
      <sharedItems containsString="0" containsBlank="1" containsNumber="1" containsInteger="1" minValue="1" maxValue="16"/>
    </cacheField>
    <cacheField name="Antal akuta ÅI30 J44" numFmtId="0">
      <sharedItems containsString="0" containsBlank="1" containsNumber="1" containsInteger="1" minValue="0" maxValue="19"/>
    </cacheField>
    <cacheField name="listing_kolumn" numFmtId="0">
      <sharedItems containsBlank="1" containsMixedTypes="1" containsNumber="1" containsInteger="1" minValue="3" maxValue="8"/>
    </cacheField>
    <cacheField name="listing_rad" numFmtId="0">
      <sharedItems containsBlank="1" containsMixedTypes="1" containsNumber="1" containsInteger="1" minValue="2" maxValue="47"/>
    </cacheField>
    <cacheField name="Antal listade 65+" numFmtId="0">
      <sharedItems containsBlank="1" containsMixedTypes="1" containsNumber="1" minValue="397.91666666666669" maxValue="4532.25"/>
    </cacheField>
    <cacheField name="Antal VTF I50 per 1000 listade" numFmtId="0">
      <sharedItems containsBlank="1" containsMixedTypes="1" containsNumber="1" minValue="1.002004008016032" maxValue="26.533709083026231"/>
    </cacheField>
    <cacheField name="Antal VTF J44 per 1000 listade" numFmtId="0">
      <sharedItems containsBlank="1" containsMixedTypes="1" containsNumber="1" minValue="0.82747207281754231" maxValue="32.385302055221089"/>
    </cacheField>
    <cacheField name="Antal akuta ÅI30 I50 per 1000 listade" numFmtId="0">
      <sharedItems containsBlank="1" containsMixedTypes="1" containsNumber="1" minValue="0" maxValue="8.5254183770129455"/>
    </cacheField>
    <cacheField name="Antal akuta ÅI30 J44 per 1000 listade" numFmtId="0">
      <sharedItems containsBlank="1" containsMixedTypes="1" containsNumber="1" minValue="0" maxValue="14.947062487025118"/>
    </cacheField>
    <cacheField name="Andel akuta ÅI30 I50 " numFmtId="0">
      <sharedItems containsBlank="1" containsMixedTypes="1" containsNumber="1" minValue="0" maxValue="1"/>
    </cacheField>
    <cacheField name="Andel akuta ÅI30 J44 " numFmtId="0">
      <sharedItems containsBlank="1" containsMixedTypes="1" containsNumber="1" minValue="0" maxValue="1"/>
    </cacheField>
    <cacheField name="antal Kol per 1000" numFmtId="0" formula="'Antal VTF J44'/'Antal listade 65+'*1000" databaseField="0"/>
    <cacheField name="Antal I50 per 1000" numFmtId="0" formula="'Antal VTF I50'/'Antal listade 65+'*1000" databaseField="0"/>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142">
  <r>
    <x v="0"/>
    <x v="0"/>
    <x v="0"/>
    <n v="969"/>
    <n v="140"/>
    <n v="34"/>
    <n v="24"/>
    <n v="6"/>
    <n v="7"/>
    <n v="3"/>
    <n v="2"/>
    <n v="2273.1666666666665"/>
    <n v="14.957108292396805"/>
    <n v="10.55795879463304"/>
    <n v="2.6394896986582599"/>
    <n v="3.0794046484346365"/>
    <n v="0.17647058823529413"/>
    <n v="0.29166666666666669"/>
  </r>
  <r>
    <x v="0"/>
    <x v="0"/>
    <x v="1"/>
    <n v="921"/>
    <n v="124"/>
    <n v="42"/>
    <n v="24"/>
    <n v="7"/>
    <n v="12"/>
    <n v="4"/>
    <n v="2"/>
    <n v="2224.1666666666665"/>
    <n v="18.883476957662047"/>
    <n v="10.79055826152117"/>
    <n v="3.1472461596103414"/>
    <n v="5.395279130760585"/>
    <n v="0.16666666666666666"/>
    <n v="0.5"/>
  </r>
  <r>
    <x v="0"/>
    <x v="0"/>
    <x v="2"/>
    <n v="791"/>
    <n v="109"/>
    <n v="40"/>
    <n v="4"/>
    <n v="10"/>
    <n v="1"/>
    <n v="5"/>
    <n v="2"/>
    <n v="2181.5833333333335"/>
    <n v="18.335306925398218"/>
    <n v="1.8335306925398218"/>
    <n v="4.5838267313495544"/>
    <n v="0.45838267313495545"/>
    <n v="0.25"/>
    <n v="0.25"/>
  </r>
  <r>
    <x v="0"/>
    <x v="0"/>
    <x v="3"/>
    <n v="652"/>
    <n v="77"/>
    <n v="37"/>
    <n v="15"/>
    <n v="4"/>
    <n v="5"/>
    <n v="6"/>
    <n v="2"/>
    <n v="2146.3333333333335"/>
    <n v="17.238701661748717"/>
    <n v="6.9886628358440754"/>
    <n v="1.8636434228917531"/>
    <n v="2.3295542786146912"/>
    <n v="0.10810810810810811"/>
    <n v="0.33333333333333331"/>
  </r>
  <r>
    <x v="0"/>
    <x v="0"/>
    <x v="4"/>
    <n v="746"/>
    <n v="101"/>
    <n v="33"/>
    <n v="9"/>
    <n v="6"/>
    <n v="1"/>
    <n v="7"/>
    <n v="2"/>
    <n v="2130.25"/>
    <n v="15.491139537612957"/>
    <n v="4.2248562375308065"/>
    <n v="2.8165708250205377"/>
    <n v="0.46942847083675621"/>
    <n v="0.18181818181818182"/>
    <n v="0.1111111111111111"/>
  </r>
  <r>
    <x v="0"/>
    <x v="0"/>
    <x v="5"/>
    <n v="726"/>
    <n v="107"/>
    <n v="26"/>
    <n v="16"/>
    <n v="4"/>
    <n v="8"/>
    <n v="8"/>
    <n v="2"/>
    <n v="2128"/>
    <n v="12.218045112781954"/>
    <n v="7.518796992481203"/>
    <n v="1.8796992481203008"/>
    <n v="3.7593984962406015"/>
    <n v="0.15384615384615385"/>
    <n v="0.5"/>
  </r>
  <r>
    <x v="1"/>
    <x v="0"/>
    <x v="0"/>
    <n v="1139"/>
    <n v="155"/>
    <n v="30"/>
    <n v="31"/>
    <n v="4"/>
    <n v="8"/>
    <n v="3"/>
    <n v="3"/>
    <n v="2364.9166666666665"/>
    <n v="12.685436414249974"/>
    <n v="13.108284294724973"/>
    <n v="1.6913915218999964"/>
    <n v="3.3827830437999928"/>
    <n v="0.13333333333333333"/>
    <n v="0.25806451612903225"/>
  </r>
  <r>
    <x v="1"/>
    <x v="0"/>
    <x v="1"/>
    <n v="1049"/>
    <n v="158"/>
    <n v="35"/>
    <n v="29"/>
    <n v="6"/>
    <n v="8"/>
    <n v="4"/>
    <n v="3"/>
    <n v="2297.1666666666665"/>
    <n v="15.236160487557138"/>
    <n v="12.624247261118771"/>
    <n v="2.6119132264383662"/>
    <n v="3.4825509685844884"/>
    <n v="0.17142857142857143"/>
    <n v="0.27586206896551724"/>
  </r>
  <r>
    <x v="1"/>
    <x v="0"/>
    <x v="2"/>
    <n v="879"/>
    <n v="108"/>
    <n v="33"/>
    <n v="28"/>
    <n v="9"/>
    <n v="13"/>
    <n v="5"/>
    <n v="3"/>
    <n v="2155.8333333333335"/>
    <n v="15.307305759567067"/>
    <n v="12.988017008117509"/>
    <n v="4.1747197526091995"/>
    <n v="6.0301507537688437"/>
    <n v="0.27272727272727271"/>
    <n v="0.4642857142857143"/>
  </r>
  <r>
    <x v="1"/>
    <x v="0"/>
    <x v="3"/>
    <n v="781"/>
    <n v="115"/>
    <n v="29"/>
    <n v="22"/>
    <n v="3"/>
    <n v="9"/>
    <n v="6"/>
    <n v="3"/>
    <n v="2080.4166666666665"/>
    <n v="13.939515321450031"/>
    <n v="10.574804726617264"/>
    <n v="1.4420188263568998"/>
    <n v="4.326056479070699"/>
    <n v="0.10344827586206896"/>
    <n v="0.40909090909090912"/>
  </r>
  <r>
    <x v="1"/>
    <x v="0"/>
    <x v="4"/>
    <n v="820"/>
    <n v="113"/>
    <n v="36"/>
    <n v="15"/>
    <n v="8"/>
    <n v="1"/>
    <n v="7"/>
    <n v="3"/>
    <n v="2044.3333333333333"/>
    <n v="17.609652698516225"/>
    <n v="7.3373552910484268"/>
    <n v="3.9132561552258274"/>
    <n v="0.48915701940322842"/>
    <n v="0.22222222222222221"/>
    <n v="6.6666666666666666E-2"/>
  </r>
  <r>
    <x v="1"/>
    <x v="0"/>
    <x v="5"/>
    <n v="766"/>
    <n v="111"/>
    <n v="35"/>
    <n v="15"/>
    <n v="8"/>
    <n v="6"/>
    <n v="8"/>
    <n v="3"/>
    <n v="2019.0833333333333"/>
    <n v="17.334599034215195"/>
    <n v="7.4291138718065133"/>
    <n v="3.9621940649634735"/>
    <n v="2.9716455487226052"/>
    <n v="0.22857142857142856"/>
    <n v="0.4"/>
  </r>
  <r>
    <x v="2"/>
    <x v="0"/>
    <x v="0"/>
    <n v="856"/>
    <n v="113"/>
    <n v="32"/>
    <n v="12"/>
    <n v="7"/>
    <n v="2"/>
    <n v="3"/>
    <n v="4"/>
    <n v="2021.9166666666667"/>
    <n v="15.826567201088077"/>
    <n v="5.934962700408029"/>
    <n v="3.4620615752380166"/>
    <n v="0.98916045006800479"/>
    <n v="0.21875"/>
    <n v="0.16666666666666666"/>
  </r>
  <r>
    <x v="2"/>
    <x v="0"/>
    <x v="1"/>
    <n v="822"/>
    <n v="111"/>
    <n v="33"/>
    <n v="14"/>
    <n v="11"/>
    <n v="0"/>
    <n v="4"/>
    <n v="4"/>
    <n v="1989.1666666666667"/>
    <n v="16.589861751152071"/>
    <n v="7.0381231671554252"/>
    <n v="5.5299539170506913"/>
    <n v="0"/>
    <n v="0.33333333333333331"/>
    <n v="0"/>
  </r>
  <r>
    <x v="2"/>
    <x v="0"/>
    <x v="2"/>
    <n v="798"/>
    <n v="111"/>
    <n v="27"/>
    <n v="11"/>
    <n v="2"/>
    <n v="1"/>
    <n v="5"/>
    <n v="4"/>
    <n v="1991.25"/>
    <n v="13.559322033898304"/>
    <n v="5.5241682360326427"/>
    <n v="1.0043942247332078"/>
    <n v="0.50219711236660391"/>
    <n v="7.407407407407407E-2"/>
    <n v="9.0909090909090912E-2"/>
  </r>
  <r>
    <x v="2"/>
    <x v="0"/>
    <x v="3"/>
    <n v="790"/>
    <n v="93"/>
    <n v="47"/>
    <n v="15"/>
    <n v="7"/>
    <n v="3"/>
    <n v="6"/>
    <n v="4"/>
    <n v="1972"/>
    <n v="23.833671399594319"/>
    <n v="7.6064908722109532"/>
    <n v="3.5496957403651117"/>
    <n v="1.5212981744421907"/>
    <n v="0.14893617021276595"/>
    <n v="0.2"/>
  </r>
  <r>
    <x v="2"/>
    <x v="0"/>
    <x v="4"/>
    <n v="827"/>
    <n v="138"/>
    <n v="51"/>
    <n v="13"/>
    <n v="12"/>
    <n v="2"/>
    <n v="7"/>
    <n v="4"/>
    <n v="1922.0833333333333"/>
    <n v="26.533709083026231"/>
    <n v="6.7634944721439414"/>
    <n v="6.243225666594407"/>
    <n v="1.0405376110990678"/>
    <n v="0.23529411764705882"/>
    <n v="0.15384615384615385"/>
  </r>
  <r>
    <x v="2"/>
    <x v="0"/>
    <x v="5"/>
    <n v="772"/>
    <n v="121"/>
    <n v="38"/>
    <n v="20"/>
    <n v="2"/>
    <n v="7"/>
    <n v="8"/>
    <n v="4"/>
    <n v="1892.0833333333333"/>
    <n v="20.0836820083682"/>
    <n v="10.570358951772738"/>
    <n v="1.0570358951772736"/>
    <n v="3.699625633120458"/>
    <n v="5.2631578947368418E-2"/>
    <n v="0.35"/>
  </r>
  <r>
    <x v="3"/>
    <x v="0"/>
    <x v="0"/>
    <n v="928"/>
    <n v="133"/>
    <n v="31"/>
    <n v="18"/>
    <n v="2"/>
    <n v="5"/>
    <n v="3"/>
    <n v="5"/>
    <n v="2187.6666666666665"/>
    <n v="14.17034892579613"/>
    <n v="8.2279445375590434"/>
    <n v="0.91421605972878262"/>
    <n v="2.2855401493219567"/>
    <n v="6.4516129032258063E-2"/>
    <n v="0.27777777777777779"/>
  </r>
  <r>
    <x v="3"/>
    <x v="0"/>
    <x v="1"/>
    <n v="886"/>
    <n v="121"/>
    <n v="30"/>
    <n v="24"/>
    <n v="5"/>
    <n v="7"/>
    <n v="4"/>
    <n v="5"/>
    <n v="2147.4166666666665"/>
    <n v="13.970274360665917"/>
    <n v="11.176219488532734"/>
    <n v="2.3283790601109864"/>
    <n v="3.2597306841553806"/>
    <n v="0.16666666666666666"/>
    <n v="0.29166666666666669"/>
  </r>
  <r>
    <x v="3"/>
    <x v="0"/>
    <x v="2"/>
    <n v="911"/>
    <n v="122"/>
    <n v="33"/>
    <n v="23"/>
    <n v="7"/>
    <n v="5"/>
    <n v="5"/>
    <n v="5"/>
    <n v="2142.75"/>
    <n v="15.400770038501925"/>
    <n v="10.733870026834675"/>
    <n v="3.2668300081670751"/>
    <n v="2.3334500058336252"/>
    <n v="0.21212121212121213"/>
    <n v="0.21739130434782608"/>
  </r>
  <r>
    <x v="3"/>
    <x v="0"/>
    <x v="3"/>
    <n v="817"/>
    <n v="120"/>
    <n v="33"/>
    <n v="14"/>
    <n v="5"/>
    <n v="2"/>
    <n v="6"/>
    <n v="5"/>
    <n v="2120.0833333333335"/>
    <n v="15.565425887347194"/>
    <n v="6.6035140128139611"/>
    <n v="2.358397861719272"/>
    <n v="0.94335914468770865"/>
    <n v="0.15151515151515152"/>
    <n v="0.14285714285714285"/>
  </r>
  <r>
    <x v="3"/>
    <x v="0"/>
    <x v="4"/>
    <n v="729"/>
    <n v="104"/>
    <n v="34"/>
    <n v="11"/>
    <n v="5"/>
    <n v="5"/>
    <n v="7"/>
    <n v="5"/>
    <n v="2090.25"/>
    <n v="16.265996890324125"/>
    <n v="5.2625284056930983"/>
    <n v="2.3920583662241359"/>
    <n v="2.3920583662241359"/>
    <n v="0.14705882352941177"/>
    <n v="0.45454545454545453"/>
  </r>
  <r>
    <x v="3"/>
    <x v="0"/>
    <x v="5"/>
    <n v="706"/>
    <n v="98"/>
    <n v="22"/>
    <n v="12"/>
    <n v="2"/>
    <n v="2"/>
    <n v="8"/>
    <n v="5"/>
    <n v="2049.8333333333335"/>
    <n v="10.732579884543458"/>
    <n v="5.8541344824782495"/>
    <n v="0.97568908041304159"/>
    <n v="0.97568908041304159"/>
    <n v="9.0909090909090912E-2"/>
    <n v="0.16666666666666666"/>
  </r>
  <r>
    <x v="4"/>
    <x v="0"/>
    <x v="0"/>
    <n v="1091"/>
    <n v="155"/>
    <n v="33"/>
    <n v="20"/>
    <n v="4"/>
    <n v="10"/>
    <n v="3"/>
    <n v="6"/>
    <n v="2261.25"/>
    <n v="14.593698175787729"/>
    <n v="8.8446655610834704"/>
    <n v="1.7689331122166945"/>
    <n v="4.4223327805417352"/>
    <n v="0.12121212121212122"/>
    <n v="0.5"/>
  </r>
  <r>
    <x v="4"/>
    <x v="0"/>
    <x v="1"/>
    <n v="1075"/>
    <n v="147"/>
    <n v="30"/>
    <n v="22"/>
    <n v="3"/>
    <n v="5"/>
    <n v="4"/>
    <n v="6"/>
    <n v="2208.3333333333335"/>
    <n v="13.584905660377359"/>
    <n v="9.9622641509433958"/>
    <n v="1.3584905660377358"/>
    <n v="2.2641509433962259"/>
    <n v="0.1"/>
    <n v="0.22727272727272727"/>
  </r>
  <r>
    <x v="4"/>
    <x v="0"/>
    <x v="2"/>
    <n v="922"/>
    <n v="129"/>
    <n v="39"/>
    <n v="15"/>
    <n v="9"/>
    <n v="5"/>
    <n v="5"/>
    <n v="6"/>
    <n v="2184.9166666666665"/>
    <n v="17.849651016438465"/>
    <n v="6.8652503909378693"/>
    <n v="4.1191502345627216"/>
    <n v="2.2884167969792899"/>
    <n v="0.23076923076923078"/>
    <n v="0.33333333333333331"/>
  </r>
  <r>
    <x v="4"/>
    <x v="0"/>
    <x v="3"/>
    <n v="772"/>
    <n v="90"/>
    <n v="36"/>
    <n v="17"/>
    <n v="4"/>
    <n v="8"/>
    <n v="6"/>
    <n v="6"/>
    <n v="2178.75"/>
    <n v="16.523235800344231"/>
    <n v="7.8026391279403331"/>
    <n v="1.8359150889271372"/>
    <n v="3.6718301778542743"/>
    <n v="0.1111111111111111"/>
    <n v="0.47058823529411764"/>
  </r>
  <r>
    <x v="4"/>
    <x v="0"/>
    <x v="4"/>
    <n v="878"/>
    <n v="136"/>
    <n v="47"/>
    <n v="12"/>
    <n v="7"/>
    <n v="4"/>
    <n v="7"/>
    <n v="6"/>
    <n v="2179.0833333333335"/>
    <n v="21.568702436039615"/>
    <n v="5.5069027496271366"/>
    <n v="3.2123599372824962"/>
    <n v="1.8356342498757121"/>
    <n v="0.14893617021276595"/>
    <n v="0.33333333333333331"/>
  </r>
  <r>
    <x v="4"/>
    <x v="0"/>
    <x v="5"/>
    <n v="845"/>
    <n v="132"/>
    <n v="46"/>
    <n v="7"/>
    <n v="16"/>
    <n v="2"/>
    <n v="8"/>
    <n v="6"/>
    <n v="2165.25"/>
    <n v="21.244659969980372"/>
    <n v="3.2328830389100562"/>
    <n v="7.3894469460801293"/>
    <n v="0.92368086826001616"/>
    <n v="0.34782608695652173"/>
    <n v="0.2857142857142857"/>
  </r>
  <r>
    <x v="5"/>
    <x v="1"/>
    <x v="0"/>
    <n v="1272"/>
    <n v="164"/>
    <n v="50"/>
    <n v="27"/>
    <n v="7"/>
    <n v="8"/>
    <n v="3"/>
    <n v="8"/>
    <n v="3279.4166666666665"/>
    <n v="15.246613981145021"/>
    <n v="8.2331715498183122"/>
    <n v="2.134525957360303"/>
    <n v="2.4394582369832034"/>
    <n v="0.14000000000000001"/>
    <n v="0.29629629629629628"/>
  </r>
  <r>
    <x v="5"/>
    <x v="1"/>
    <x v="1"/>
    <n v="1242"/>
    <n v="160"/>
    <n v="33"/>
    <n v="39"/>
    <n v="4"/>
    <n v="11"/>
    <n v="4"/>
    <n v="8"/>
    <n v="3323"/>
    <n v="9.930785434848028"/>
    <n v="11.736382786638579"/>
    <n v="1.2037315678603673"/>
    <n v="3.3102618116160096"/>
    <n v="0.12121212121212122"/>
    <n v="0.28205128205128205"/>
  </r>
  <r>
    <x v="5"/>
    <x v="1"/>
    <x v="2"/>
    <n v="1079"/>
    <n v="130"/>
    <n v="19"/>
    <n v="30"/>
    <n v="3"/>
    <n v="6"/>
    <n v="5"/>
    <n v="8"/>
    <n v="3408.5"/>
    <n v="5.5742995452545108"/>
    <n v="8.8015255977702811"/>
    <n v="0.880152559777028"/>
    <n v="1.760305119554056"/>
    <n v="0.15789473684210525"/>
    <n v="0.2"/>
  </r>
  <r>
    <x v="5"/>
    <x v="1"/>
    <x v="3"/>
    <n v="1062"/>
    <n v="125"/>
    <n v="37"/>
    <n v="28"/>
    <n v="7"/>
    <n v="3"/>
    <n v="6"/>
    <n v="8"/>
    <n v="3491.9166666666665"/>
    <n v="10.595900054888672"/>
    <n v="8.0185189604562908"/>
    <n v="2.0046297401140727"/>
    <n v="0.85912703147745983"/>
    <n v="0.1891891891891892"/>
    <n v="0.10714285714285714"/>
  </r>
  <r>
    <x v="5"/>
    <x v="1"/>
    <x v="4"/>
    <n v="1187"/>
    <n v="172"/>
    <n v="42"/>
    <n v="24"/>
    <n v="13"/>
    <n v="2"/>
    <n v="7"/>
    <n v="8"/>
    <n v="3570.75"/>
    <n v="11.762234824616677"/>
    <n v="6.7212770426381008"/>
    <n v="3.6406917314289715"/>
    <n v="0.56010642021984181"/>
    <n v="0.30952380952380953"/>
    <n v="8.3333333333333329E-2"/>
  </r>
  <r>
    <x v="5"/>
    <x v="1"/>
    <x v="5"/>
    <n v="1152"/>
    <n v="141"/>
    <n v="59"/>
    <n v="20"/>
    <n v="6"/>
    <n v="5"/>
    <n v="8"/>
    <n v="8"/>
    <n v="3581.9166666666665"/>
    <n v="16.471628318172304"/>
    <n v="5.5836028197194238"/>
    <n v="1.6750808459158273"/>
    <n v="1.395900704929856"/>
    <n v="0.10169491525423729"/>
    <n v="0.25"/>
  </r>
  <r>
    <x v="6"/>
    <x v="1"/>
    <x v="0"/>
    <n v="718"/>
    <n v="101"/>
    <n v="34"/>
    <n v="19"/>
    <n v="5"/>
    <n v="5"/>
    <n v="3"/>
    <n v="9"/>
    <n v="1727.5833333333333"/>
    <n v="19.680671458202692"/>
    <n v="10.998022285466211"/>
    <n v="2.8942163909121605"/>
    <n v="2.8942163909121605"/>
    <n v="0.14705882352941177"/>
    <n v="0.26315789473684209"/>
  </r>
  <r>
    <x v="6"/>
    <x v="1"/>
    <x v="1"/>
    <n v="660"/>
    <n v="82"/>
    <n v="29"/>
    <n v="10"/>
    <n v="1"/>
    <n v="3"/>
    <n v="4"/>
    <n v="9"/>
    <n v="1766.4166666666667"/>
    <n v="16.417417559088548"/>
    <n v="5.6611784686512241"/>
    <n v="0.56611784686512234"/>
    <n v="1.6983535405953671"/>
    <n v="3.4482758620689655E-2"/>
    <n v="0.3"/>
  </r>
  <r>
    <x v="6"/>
    <x v="1"/>
    <x v="2"/>
    <n v="562"/>
    <n v="62"/>
    <n v="23"/>
    <n v="16"/>
    <n v="1"/>
    <n v="3"/>
    <n v="5"/>
    <n v="9"/>
    <n v="1794.3333333333333"/>
    <n v="12.818131153631805"/>
    <n v="8.9169608025264715"/>
    <n v="0.55731005015790447"/>
    <n v="1.6719301504737136"/>
    <n v="4.3478260869565216E-2"/>
    <n v="0.1875"/>
  </r>
  <r>
    <x v="6"/>
    <x v="1"/>
    <x v="3"/>
    <n v="796"/>
    <n v="85"/>
    <n v="26"/>
    <n v="17"/>
    <n v="2"/>
    <n v="5"/>
    <n v="6"/>
    <n v="9"/>
    <n v="2385.25"/>
    <n v="10.900324913531076"/>
    <n v="7.1271355203857043"/>
    <n v="0.83848653181008281"/>
    <n v="2.0962163295252072"/>
    <n v="7.6923076923076927E-2"/>
    <n v="0.29411764705882354"/>
  </r>
  <r>
    <x v="6"/>
    <x v="1"/>
    <x v="4"/>
    <n v="918"/>
    <n v="133"/>
    <n v="52"/>
    <n v="9"/>
    <n v="9"/>
    <n v="2"/>
    <n v="7"/>
    <n v="9"/>
    <n v="2685.5833333333335"/>
    <n v="19.362646228317868"/>
    <n v="3.3512272318242466"/>
    <n v="3.3512272318242466"/>
    <n v="0.74471716262761034"/>
    <n v="0.17307692307692307"/>
    <n v="0.22222222222222221"/>
  </r>
  <r>
    <x v="6"/>
    <x v="1"/>
    <x v="5"/>
    <n v="882"/>
    <n v="134"/>
    <n v="47"/>
    <n v="14"/>
    <n v="13"/>
    <n v="5"/>
    <n v="8"/>
    <n v="9"/>
    <n v="2714.3333333333335"/>
    <n v="17.315485693233452"/>
    <n v="5.1578042490482625"/>
    <n v="4.7893896598305297"/>
    <n v="1.8420729460886651"/>
    <n v="0.27659574468085107"/>
    <n v="0.35714285714285715"/>
  </r>
  <r>
    <x v="7"/>
    <x v="1"/>
    <x v="0"/>
    <n v="1360"/>
    <n v="201"/>
    <n v="57"/>
    <n v="24"/>
    <n v="15"/>
    <n v="7"/>
    <n v="3"/>
    <n v="10"/>
    <n v="3207.25"/>
    <n v="17.772234780575257"/>
    <n v="7.4830462234001089"/>
    <n v="4.676903889625069"/>
    <n v="2.1825551484916987"/>
    <n v="0.26315789473684209"/>
    <n v="0.29166666666666669"/>
  </r>
  <r>
    <x v="7"/>
    <x v="1"/>
    <x v="1"/>
    <n v="1294"/>
    <n v="143"/>
    <n v="49"/>
    <n v="21"/>
    <n v="6"/>
    <n v="3"/>
    <n v="4"/>
    <n v="10"/>
    <n v="3288.5"/>
    <n v="14.900410521514367"/>
    <n v="6.3858902235061583"/>
    <n v="1.8245400638589022"/>
    <n v="0.91227003192945111"/>
    <n v="0.12244897959183673"/>
    <n v="0.14285714285714285"/>
  </r>
  <r>
    <x v="7"/>
    <x v="1"/>
    <x v="2"/>
    <n v="1167"/>
    <n v="127"/>
    <n v="33"/>
    <n v="14"/>
    <n v="5"/>
    <n v="2"/>
    <n v="5"/>
    <n v="10"/>
    <n v="3399.75"/>
    <n v="9.7065960732406786"/>
    <n v="4.1179498492536215"/>
    <n v="1.4706963747334363"/>
    <n v="0.58827854989337458"/>
    <n v="0.15151515151515152"/>
    <n v="0.14285714285714285"/>
  </r>
  <r>
    <x v="7"/>
    <x v="1"/>
    <x v="3"/>
    <n v="1261"/>
    <n v="158"/>
    <n v="36"/>
    <n v="29"/>
    <n v="8"/>
    <n v="7"/>
    <n v="6"/>
    <n v="10"/>
    <n v="3486.25"/>
    <n v="10.326281821441377"/>
    <n v="8.3183936894944424"/>
    <n v="2.2947292936536394"/>
    <n v="2.0078881319469346"/>
    <n v="0.22222222222222221"/>
    <n v="0.2413793103448276"/>
  </r>
  <r>
    <x v="7"/>
    <x v="1"/>
    <x v="4"/>
    <n v="1402"/>
    <n v="196"/>
    <n v="49"/>
    <n v="21"/>
    <n v="12"/>
    <n v="6"/>
    <n v="7"/>
    <n v="10"/>
    <n v="4084.75"/>
    <n v="11.9958381785911"/>
    <n v="5.1410735051104721"/>
    <n v="2.9377562886345552"/>
    <n v="1.4688781443172776"/>
    <n v="0.24489795918367346"/>
    <n v="0.2857142857142857"/>
  </r>
  <r>
    <x v="7"/>
    <x v="1"/>
    <x v="5"/>
    <n v="1435"/>
    <n v="166"/>
    <n v="49"/>
    <n v="28"/>
    <n v="5"/>
    <n v="5"/>
    <n v="8"/>
    <n v="10"/>
    <n v="4532.25"/>
    <n v="10.81140713773512"/>
    <n v="6.1779469358486399"/>
    <n v="1.1032048099729714"/>
    <n v="1.1032048099729714"/>
    <n v="0.10204081632653061"/>
    <n v="0.17857142857142858"/>
  </r>
  <r>
    <x v="8"/>
    <x v="1"/>
    <x v="0"/>
    <n v="1359"/>
    <n v="190"/>
    <n v="54"/>
    <n v="26"/>
    <n v="8"/>
    <n v="7"/>
    <n v="3"/>
    <n v="11"/>
    <n v="2902.75"/>
    <n v="18.603048833003189"/>
    <n v="8.9570235121867192"/>
    <n v="2.7560072345189908"/>
    <n v="2.4115063302041171"/>
    <n v="0.14814814814814814"/>
    <n v="0.26923076923076922"/>
  </r>
  <r>
    <x v="8"/>
    <x v="1"/>
    <x v="1"/>
    <n v="1218"/>
    <n v="174"/>
    <n v="41"/>
    <n v="29"/>
    <n v="9"/>
    <n v="10"/>
    <n v="4"/>
    <n v="11"/>
    <n v="2891.4166666666665"/>
    <n v="14.179900279563075"/>
    <n v="10.029685563593395"/>
    <n v="3.1126610369772605"/>
    <n v="3.4585122633080672"/>
    <n v="0.21951219512195122"/>
    <n v="0.34482758620689657"/>
  </r>
  <r>
    <x v="8"/>
    <x v="1"/>
    <x v="2"/>
    <n v="1169"/>
    <n v="186"/>
    <n v="44"/>
    <n v="50"/>
    <n v="3"/>
    <n v="19"/>
    <n v="5"/>
    <n v="11"/>
    <n v="2875.5"/>
    <n v="15.301686663189011"/>
    <n v="17.388280299078421"/>
    <n v="1.0432968179447053"/>
    <n v="6.6075465136498002"/>
    <n v="6.8181818181818177E-2"/>
    <n v="0.38"/>
  </r>
  <r>
    <x v="8"/>
    <x v="1"/>
    <x v="3"/>
    <n v="1037"/>
    <n v="135"/>
    <n v="39"/>
    <n v="39"/>
    <n v="6"/>
    <n v="8"/>
    <n v="6"/>
    <n v="11"/>
    <n v="2874.5833333333335"/>
    <n v="13.567183649804319"/>
    <n v="13.567183649804319"/>
    <n v="2.0872590230468182"/>
    <n v="2.7830120307290911"/>
    <n v="0.15384615384615385"/>
    <n v="0.20512820512820512"/>
  </r>
  <r>
    <x v="8"/>
    <x v="1"/>
    <x v="4"/>
    <n v="1136"/>
    <n v="175"/>
    <n v="51"/>
    <n v="27"/>
    <n v="10"/>
    <n v="7"/>
    <n v="7"/>
    <n v="11"/>
    <n v="2909.75"/>
    <n v="17.52727897585703"/>
    <n v="9.2791476931007821"/>
    <n v="3.4367213678151045"/>
    <n v="2.4057049574705731"/>
    <n v="0.19607843137254902"/>
    <n v="0.25925925925925924"/>
  </r>
  <r>
    <x v="8"/>
    <x v="1"/>
    <x v="5"/>
    <n v="1052"/>
    <n v="154"/>
    <n v="52"/>
    <n v="22"/>
    <n v="13"/>
    <n v="8"/>
    <n v="8"/>
    <n v="11"/>
    <n v="2915.0833333333335"/>
    <n v="17.838255052742916"/>
    <n v="7.5469540607758496"/>
    <n v="4.459563763185729"/>
    <n v="2.7443469311912176"/>
    <n v="0.25"/>
    <n v="0.36363636363636365"/>
  </r>
  <r>
    <x v="9"/>
    <x v="0"/>
    <x v="0"/>
    <n v="192"/>
    <n v="23"/>
    <n v="4"/>
    <n v="1"/>
    <m/>
    <n v="0"/>
    <n v="3"/>
    <n v="12"/>
    <n v="491"/>
    <n v="8.146639511201629"/>
    <n v="2.0366598778004072"/>
    <n v="0"/>
    <n v="0"/>
    <n v="0"/>
    <n v="0"/>
  </r>
  <r>
    <x v="9"/>
    <x v="0"/>
    <x v="1"/>
    <n v="203"/>
    <n v="33"/>
    <n v="10"/>
    <n v="4"/>
    <n v="3"/>
    <n v="1"/>
    <n v="4"/>
    <n v="12"/>
    <n v="484.91666666666669"/>
    <n v="20.622100017185083"/>
    <n v="8.2488400068740333"/>
    <n v="6.186630005155525"/>
    <n v="2.0622100017185083"/>
    <n v="0.3"/>
    <n v="0.25"/>
  </r>
  <r>
    <x v="9"/>
    <x v="0"/>
    <x v="2"/>
    <n v="143"/>
    <n v="14"/>
    <n v="4"/>
    <n v="7"/>
    <m/>
    <n v="3"/>
    <n v="5"/>
    <n v="12"/>
    <n v="472.75"/>
    <n v="8.4611316763617133"/>
    <n v="14.806980433632999"/>
    <n v="0"/>
    <n v="6.3458487572712849"/>
    <n v="0"/>
    <n v="0.42857142857142855"/>
  </r>
  <r>
    <x v="9"/>
    <x v="0"/>
    <x v="3"/>
    <n v="136"/>
    <n v="16"/>
    <n v="7"/>
    <n v="6"/>
    <m/>
    <n v="2"/>
    <n v="6"/>
    <n v="12"/>
    <n v="465.75"/>
    <n v="15.029522275899089"/>
    <n v="12.882447665056361"/>
    <n v="0"/>
    <n v="4.294149221685454"/>
    <n v="0"/>
    <n v="0.33333333333333331"/>
  </r>
  <r>
    <x v="9"/>
    <x v="0"/>
    <x v="4"/>
    <n v="170"/>
    <n v="29"/>
    <n v="7"/>
    <n v="8"/>
    <n v="2"/>
    <n v="3"/>
    <n v="7"/>
    <n v="12"/>
    <n v="479.58333333333331"/>
    <n v="14.596003475238923"/>
    <n v="16.681146828844483"/>
    <n v="4.1702867072111207"/>
    <n v="6.255430060816682"/>
    <n v="0.2857142857142857"/>
    <n v="0.375"/>
  </r>
  <r>
    <x v="9"/>
    <x v="0"/>
    <x v="5"/>
    <n v="175"/>
    <n v="30"/>
    <n v="3"/>
    <n v="9"/>
    <n v="2"/>
    <n v="6"/>
    <n v="8"/>
    <n v="12"/>
    <n v="505.5"/>
    <n v="5.9347181008902083"/>
    <n v="17.804154302670625"/>
    <n v="3.9564787339268048"/>
    <n v="11.869436201780417"/>
    <n v="0.66666666666666663"/>
    <n v="0.66666666666666663"/>
  </r>
  <r>
    <x v="10"/>
    <x v="0"/>
    <x v="0"/>
    <n v="560"/>
    <n v="60"/>
    <n v="16"/>
    <n v="5"/>
    <n v="1"/>
    <n v="0"/>
    <n v="3"/>
    <n v="13"/>
    <n v="1633.0833333333333"/>
    <n v="9.797417972138593"/>
    <n v="3.0616931162933105"/>
    <n v="0.61233862325866206"/>
    <n v="0"/>
    <n v="6.25E-2"/>
    <n v="0"/>
  </r>
  <r>
    <x v="10"/>
    <x v="0"/>
    <x v="1"/>
    <n v="631"/>
    <n v="88"/>
    <n v="18"/>
    <n v="7"/>
    <n v="1"/>
    <n v="2"/>
    <n v="4"/>
    <n v="13"/>
    <n v="1679.5"/>
    <n v="10.717475439118786"/>
    <n v="4.1679071152128611"/>
    <n v="0.59541530217326588"/>
    <n v="1.1908306043465318"/>
    <n v="5.5555555555555552E-2"/>
    <n v="0.2857142857142857"/>
  </r>
  <r>
    <x v="10"/>
    <x v="0"/>
    <x v="2"/>
    <n v="579"/>
    <n v="56"/>
    <n v="20"/>
    <n v="6"/>
    <n v="1"/>
    <n v="2"/>
    <n v="5"/>
    <n v="13"/>
    <n v="1713.75"/>
    <n v="11.670313639679067"/>
    <n v="3.5010940919037199"/>
    <n v="0.58351568198395332"/>
    <n v="1.1670313639679066"/>
    <n v="0.05"/>
    <n v="0.33333333333333331"/>
  </r>
  <r>
    <x v="10"/>
    <x v="0"/>
    <x v="3"/>
    <n v="552"/>
    <n v="73"/>
    <n v="20"/>
    <n v="14"/>
    <n v="3"/>
    <n v="4"/>
    <n v="6"/>
    <n v="13"/>
    <n v="1742.25"/>
    <n v="11.479408810446262"/>
    <n v="8.035586167312383"/>
    <n v="1.7219113215669393"/>
    <n v="2.2958817620892527"/>
    <n v="0.15"/>
    <n v="0.2857142857142857"/>
  </r>
  <r>
    <x v="10"/>
    <x v="0"/>
    <x v="4"/>
    <n v="567"/>
    <n v="83"/>
    <n v="14"/>
    <n v="20"/>
    <n v="1"/>
    <n v="8"/>
    <n v="7"/>
    <n v="13"/>
    <n v="1767.25"/>
    <n v="7.921912576036215"/>
    <n v="11.317017965766022"/>
    <n v="0.56585089828830104"/>
    <n v="4.5268071863064083"/>
    <n v="7.1428571428571425E-2"/>
    <n v="0.4"/>
  </r>
  <r>
    <x v="10"/>
    <x v="0"/>
    <x v="5"/>
    <n v="569"/>
    <n v="65"/>
    <n v="14"/>
    <n v="16"/>
    <n v="1"/>
    <n v="9"/>
    <n v="8"/>
    <n v="13"/>
    <n v="1823.4166666666667"/>
    <n v="7.6778940633426256"/>
    <n v="8.7747360723915726"/>
    <n v="0.54842100452447329"/>
    <n v="4.9357890407202589"/>
    <n v="7.1428571428571425E-2"/>
    <n v="0.5625"/>
  </r>
  <r>
    <x v="11"/>
    <x v="0"/>
    <x v="0"/>
    <n v="856"/>
    <n v="114"/>
    <n v="29"/>
    <n v="8"/>
    <n v="5"/>
    <n v="0"/>
    <n v="3"/>
    <n v="14"/>
    <n v="2261.0833333333335"/>
    <n v="12.825710389562525"/>
    <n v="3.5381270040172481"/>
    <n v="2.2113293775107801"/>
    <n v="0"/>
    <n v="0.17241379310344829"/>
    <n v="0"/>
  </r>
  <r>
    <x v="11"/>
    <x v="0"/>
    <x v="1"/>
    <n v="948"/>
    <n v="125"/>
    <n v="35"/>
    <n v="13"/>
    <n v="6"/>
    <n v="3"/>
    <n v="4"/>
    <n v="14"/>
    <n v="2255.9166666666665"/>
    <n v="15.514757489564479"/>
    <n v="5.7626242104096637"/>
    <n v="2.6596727124967678"/>
    <n v="1.3298363562483839"/>
    <n v="0.17142857142857143"/>
    <n v="0.23076923076923078"/>
  </r>
  <r>
    <x v="11"/>
    <x v="0"/>
    <x v="2"/>
    <n v="752"/>
    <n v="83"/>
    <n v="34"/>
    <n v="11"/>
    <n v="7"/>
    <n v="3"/>
    <n v="5"/>
    <n v="14"/>
    <n v="2263"/>
    <n v="15.024304021210781"/>
    <n v="4.860804242156429"/>
    <n v="3.0932390631904552"/>
    <n v="1.3256738842244808"/>
    <n v="0.20588235294117646"/>
    <n v="0.27272727272727271"/>
  </r>
  <r>
    <x v="11"/>
    <x v="0"/>
    <x v="3"/>
    <n v="804"/>
    <n v="96"/>
    <n v="34"/>
    <n v="13"/>
    <n v="4"/>
    <n v="8"/>
    <n v="6"/>
    <n v="14"/>
    <n v="2276.0833333333335"/>
    <n v="14.937941639512319"/>
    <n v="5.7115659209900045"/>
    <n v="1.7574048987661552"/>
    <n v="3.5148097975323105"/>
    <n v="0.11764705882352941"/>
    <n v="0.61538461538461542"/>
  </r>
  <r>
    <x v="11"/>
    <x v="0"/>
    <x v="4"/>
    <n v="866"/>
    <n v="100"/>
    <n v="32"/>
    <n v="9"/>
    <n v="3"/>
    <n v="0"/>
    <n v="7"/>
    <n v="14"/>
    <n v="2328.5"/>
    <n v="13.7427528451793"/>
    <n v="3.8651492377066781"/>
    <n v="1.2883830792355595"/>
    <n v="0"/>
    <n v="9.375E-2"/>
    <n v="0"/>
  </r>
  <r>
    <x v="11"/>
    <x v="0"/>
    <x v="5"/>
    <n v="839"/>
    <n v="103"/>
    <n v="26"/>
    <n v="13"/>
    <n v="3"/>
    <n v="3"/>
    <n v="8"/>
    <n v="14"/>
    <n v="2359.4166666666665"/>
    <n v="11.019672941758204"/>
    <n v="5.5098364708791019"/>
    <n v="1.2715007240490235"/>
    <n v="1.2715007240490235"/>
    <n v="0.11538461538461539"/>
    <n v="0.23076923076923078"/>
  </r>
  <r>
    <x v="12"/>
    <x v="0"/>
    <x v="0"/>
    <n v="541"/>
    <n v="78"/>
    <n v="19"/>
    <n v="8"/>
    <n v="2"/>
    <n v="2"/>
    <n v="3"/>
    <n v="15"/>
    <n v="1374.75"/>
    <n v="13.820694671758501"/>
    <n v="5.8192398617930534"/>
    <n v="1.4548099654482634"/>
    <n v="1.4548099654482634"/>
    <n v="0.10526315789473684"/>
    <n v="0.25"/>
  </r>
  <r>
    <x v="12"/>
    <x v="0"/>
    <x v="1"/>
    <n v="551"/>
    <n v="82"/>
    <n v="15"/>
    <n v="27"/>
    <n v="3"/>
    <n v="8"/>
    <n v="4"/>
    <n v="15"/>
    <n v="1558.9166666666667"/>
    <n v="9.6220666060832851"/>
    <n v="17.319719890949912"/>
    <n v="1.9244133212166568"/>
    <n v="5.1317688565777519"/>
    <n v="0.2"/>
    <n v="0.29629629629629628"/>
  </r>
  <r>
    <x v="12"/>
    <x v="0"/>
    <x v="2"/>
    <n v="525"/>
    <n v="63"/>
    <n v="14"/>
    <n v="7"/>
    <n v="2"/>
    <n v="1"/>
    <n v="5"/>
    <n v="15"/>
    <n v="1571"/>
    <n v="8.9115213239974551"/>
    <n v="4.4557606619987276"/>
    <n v="1.273074474856779"/>
    <n v="0.63653723742838952"/>
    <n v="0.14285714285714285"/>
    <n v="0.14285714285714285"/>
  </r>
  <r>
    <x v="12"/>
    <x v="0"/>
    <x v="3"/>
    <n v="479"/>
    <n v="52"/>
    <n v="16"/>
    <n v="12"/>
    <n v="4"/>
    <n v="2"/>
    <n v="6"/>
    <n v="15"/>
    <n v="1589.4166666666667"/>
    <n v="10.066586273790174"/>
    <n v="7.5499397053426307"/>
    <n v="2.5166465684475434"/>
    <n v="1.2583232842237717"/>
    <n v="0.25"/>
    <n v="0.16666666666666666"/>
  </r>
  <r>
    <x v="12"/>
    <x v="0"/>
    <x v="4"/>
    <n v="548"/>
    <n v="89"/>
    <n v="17"/>
    <n v="9"/>
    <n v="4"/>
    <n v="0"/>
    <n v="7"/>
    <n v="15"/>
    <n v="1605.75"/>
    <n v="10.586953137163318"/>
    <n v="5.604857543204111"/>
    <n v="2.4910477969796045"/>
    <n v="0"/>
    <n v="0.23529411764705882"/>
    <n v="0"/>
  </r>
  <r>
    <x v="12"/>
    <x v="0"/>
    <x v="5"/>
    <n v="608"/>
    <n v="83"/>
    <n v="16"/>
    <n v="9"/>
    <n v="3"/>
    <n v="3"/>
    <n v="8"/>
    <n v="15"/>
    <n v="1594.0833333333333"/>
    <n v="10.037116420095144"/>
    <n v="5.6458779863035184"/>
    <n v="1.8819593287678396"/>
    <n v="1.8819593287678396"/>
    <n v="0.1875"/>
    <n v="0.33333333333333331"/>
  </r>
  <r>
    <x v="13"/>
    <x v="0"/>
    <x v="0"/>
    <n v="659"/>
    <n v="84"/>
    <n v="25"/>
    <n v="18"/>
    <n v="6"/>
    <n v="5"/>
    <n v="3"/>
    <n v="16"/>
    <n v="1409.8333333333333"/>
    <n v="17.732592505024236"/>
    <n v="12.76746660361745"/>
    <n v="4.2558222012058158"/>
    <n v="3.5465185010048472"/>
    <n v="0.24"/>
    <n v="0.27777777777777779"/>
  </r>
  <r>
    <x v="13"/>
    <x v="0"/>
    <x v="1"/>
    <n v="570"/>
    <n v="73"/>
    <n v="22"/>
    <n v="5"/>
    <n v="3"/>
    <n v="0"/>
    <n v="4"/>
    <n v="16"/>
    <n v="1468.5"/>
    <n v="14.9812734082397"/>
    <n v="3.4048348655090228"/>
    <n v="2.042900919305414"/>
    <n v="0"/>
    <n v="0.13636363636363635"/>
    <n v="0"/>
  </r>
  <r>
    <x v="13"/>
    <x v="0"/>
    <x v="2"/>
    <n v="519"/>
    <n v="75"/>
    <n v="14"/>
    <n v="7"/>
    <n v="2"/>
    <n v="1"/>
    <n v="5"/>
    <n v="16"/>
    <n v="1518.8333333333333"/>
    <n v="9.2176012290134981"/>
    <n v="4.608800614506749"/>
    <n v="1.3168001755733567"/>
    <n v="0.65840008778667836"/>
    <n v="0.14285714285714285"/>
    <n v="0.14285714285714285"/>
  </r>
  <r>
    <x v="13"/>
    <x v="0"/>
    <x v="3"/>
    <n v="482"/>
    <n v="57"/>
    <n v="17"/>
    <n v="15"/>
    <n v="4"/>
    <n v="3"/>
    <n v="6"/>
    <n v="16"/>
    <n v="1540.5833333333333"/>
    <n v="11.034781197598313"/>
    <n v="9.7365716449396871"/>
    <n v="2.5964191053172501"/>
    <n v="1.9473143289879375"/>
    <n v="0.23529411764705882"/>
    <n v="0.2"/>
  </r>
  <r>
    <x v="13"/>
    <x v="0"/>
    <x v="4"/>
    <n v="534"/>
    <n v="73"/>
    <n v="15"/>
    <n v="5"/>
    <n v="6"/>
    <n v="1"/>
    <n v="7"/>
    <n v="16"/>
    <n v="1559.9166666666667"/>
    <n v="9.6158982851648069"/>
    <n v="3.2052994283882685"/>
    <n v="3.8463593140659222"/>
    <n v="0.6410598856776536"/>
    <n v="0.4"/>
    <n v="0.2"/>
  </r>
  <r>
    <x v="13"/>
    <x v="0"/>
    <x v="5"/>
    <n v="491"/>
    <n v="49"/>
    <n v="19"/>
    <n v="7"/>
    <n v="1"/>
    <n v="2"/>
    <n v="8"/>
    <n v="16"/>
    <n v="1587.75"/>
    <n v="11.96661943001102"/>
    <n v="4.4087545268461659"/>
    <n v="0.62982207526373801"/>
    <n v="1.259644150527476"/>
    <n v="5.2631578947368418E-2"/>
    <n v="0.2857142857142857"/>
  </r>
  <r>
    <x v="14"/>
    <x v="0"/>
    <x v="0"/>
    <n v="666"/>
    <n v="108"/>
    <n v="13"/>
    <n v="9"/>
    <n v="3"/>
    <n v="2"/>
    <n v="3"/>
    <n v="17"/>
    <n v="1780.0833333333333"/>
    <n v="7.3030288844155242"/>
    <n v="5.055943073826132"/>
    <n v="1.685314357942044"/>
    <n v="1.1235429052946959"/>
    <n v="0.23076923076923078"/>
    <n v="0.22222222222222221"/>
  </r>
  <r>
    <x v="14"/>
    <x v="0"/>
    <x v="1"/>
    <n v="692"/>
    <n v="100"/>
    <n v="17"/>
    <n v="10"/>
    <n v="5"/>
    <n v="4"/>
    <n v="4"/>
    <n v="17"/>
    <n v="1799.75"/>
    <n v="9.445756355049312"/>
    <n v="5.5563272676760658"/>
    <n v="2.7781636338380329"/>
    <n v="2.2225309070704267"/>
    <n v="0.29411764705882354"/>
    <n v="0.4"/>
  </r>
  <r>
    <x v="14"/>
    <x v="0"/>
    <x v="2"/>
    <n v="616"/>
    <n v="77"/>
    <n v="15"/>
    <n v="14"/>
    <m/>
    <n v="3"/>
    <n v="5"/>
    <n v="17"/>
    <n v="1797.75"/>
    <n v="8.3437630371297455"/>
    <n v="7.7875121679877628"/>
    <n v="0"/>
    <n v="1.6687526074259491"/>
    <n v="0"/>
    <n v="0.21428571428571427"/>
  </r>
  <r>
    <x v="14"/>
    <x v="0"/>
    <x v="3"/>
    <n v="592"/>
    <n v="82"/>
    <n v="26"/>
    <n v="9"/>
    <n v="6"/>
    <n v="2"/>
    <n v="6"/>
    <n v="17"/>
    <n v="1803.8333333333333"/>
    <n v="14.413748498567864"/>
    <n v="4.9893744802734918"/>
    <n v="3.3262496535156614"/>
    <n v="1.1087498845052204"/>
    <n v="0.23076923076923078"/>
    <n v="0.22222222222222221"/>
  </r>
  <r>
    <x v="14"/>
    <x v="0"/>
    <x v="4"/>
    <n v="652"/>
    <n v="104"/>
    <n v="24"/>
    <n v="9"/>
    <n v="4"/>
    <n v="3"/>
    <n v="7"/>
    <n v="17"/>
    <n v="1815.6666666666667"/>
    <n v="13.218285294657608"/>
    <n v="4.9568569854966036"/>
    <n v="2.2030475491096015"/>
    <n v="1.652285661832201"/>
    <n v="0.16666666666666666"/>
    <n v="0.33333333333333331"/>
  </r>
  <r>
    <x v="14"/>
    <x v="0"/>
    <x v="5"/>
    <n v="559"/>
    <n v="68"/>
    <n v="28"/>
    <n v="5"/>
    <n v="7"/>
    <n v="0"/>
    <n v="8"/>
    <n v="17"/>
    <n v="1850"/>
    <n v="15.135135135135135"/>
    <n v="2.7027027027027026"/>
    <n v="3.7837837837837838"/>
    <n v="0"/>
    <n v="0.25"/>
    <n v="0"/>
  </r>
  <r>
    <x v="15"/>
    <x v="0"/>
    <x v="0"/>
    <n v="596"/>
    <n v="76"/>
    <n v="19"/>
    <n v="7"/>
    <n v="3"/>
    <n v="1"/>
    <n v="3"/>
    <n v="18"/>
    <n v="1778.8333333333333"/>
    <n v="10.681158062400451"/>
    <n v="3.9351634966738498"/>
    <n v="1.6864986414316501"/>
    <n v="0.56216621381054999"/>
    <n v="0.15789473684210525"/>
    <n v="0.14285714285714285"/>
  </r>
  <r>
    <x v="15"/>
    <x v="0"/>
    <x v="1"/>
    <n v="666"/>
    <n v="80"/>
    <n v="24"/>
    <n v="5"/>
    <m/>
    <n v="0"/>
    <n v="4"/>
    <n v="18"/>
    <n v="1822.5833333333333"/>
    <n v="13.168122170911253"/>
    <n v="2.7433587856065107"/>
    <n v="0"/>
    <n v="0"/>
    <n v="0"/>
    <n v="0"/>
  </r>
  <r>
    <x v="15"/>
    <x v="0"/>
    <x v="2"/>
    <n v="707"/>
    <n v="102"/>
    <n v="19"/>
    <n v="25"/>
    <n v="3"/>
    <n v="9"/>
    <n v="5"/>
    <n v="18"/>
    <n v="1836.4166666666667"/>
    <n v="10.346235876026682"/>
    <n v="13.613468257929844"/>
    <n v="1.6336161909515814"/>
    <n v="4.900848572854744"/>
    <n v="0.15789473684210525"/>
    <n v="0.36"/>
  </r>
  <r>
    <x v="15"/>
    <x v="0"/>
    <x v="3"/>
    <n v="652"/>
    <n v="101"/>
    <n v="22"/>
    <n v="15"/>
    <n v="3"/>
    <n v="3"/>
    <n v="6"/>
    <n v="18"/>
    <n v="1823.1666666666667"/>
    <n v="12.066916537160617"/>
    <n v="8.2274430935186036"/>
    <n v="1.6454886187037205"/>
    <n v="1.6454886187037205"/>
    <n v="0.13636363636363635"/>
    <n v="0.2"/>
  </r>
  <r>
    <x v="15"/>
    <x v="0"/>
    <x v="4"/>
    <n v="648"/>
    <n v="92"/>
    <n v="20"/>
    <n v="16"/>
    <n v="5"/>
    <n v="3"/>
    <n v="7"/>
    <n v="18"/>
    <n v="1815.4166666666667"/>
    <n v="11.016754647693366"/>
    <n v="8.8134037181546923"/>
    <n v="2.7541886619233416"/>
    <n v="1.652513197154005"/>
    <n v="0.25"/>
    <n v="0.1875"/>
  </r>
  <r>
    <x v="15"/>
    <x v="0"/>
    <x v="5"/>
    <n v="590"/>
    <n v="83"/>
    <n v="16"/>
    <n v="14"/>
    <n v="3"/>
    <n v="3"/>
    <n v="8"/>
    <n v="18"/>
    <n v="1830.6666666666667"/>
    <n v="8.7399854333576101"/>
    <n v="7.6474872541879089"/>
    <n v="1.6387472687545521"/>
    <n v="1.6387472687545521"/>
    <n v="0.1875"/>
    <n v="0.21428571428571427"/>
  </r>
  <r>
    <x v="16"/>
    <x v="0"/>
    <x v="0"/>
    <n v="490"/>
    <n v="66"/>
    <n v="18"/>
    <n v="15"/>
    <n v="2"/>
    <n v="5"/>
    <n v="3"/>
    <n v="19"/>
    <n v="1141.4166666666667"/>
    <n v="15.769876615317223"/>
    <n v="13.141563846097686"/>
    <n v="1.7522085128130245"/>
    <n v="4.3805212820325616"/>
    <n v="0.1111111111111111"/>
    <n v="0.33333333333333331"/>
  </r>
  <r>
    <x v="16"/>
    <x v="0"/>
    <x v="1"/>
    <n v="521"/>
    <n v="81"/>
    <n v="19"/>
    <n v="10"/>
    <n v="5"/>
    <n v="1"/>
    <n v="4"/>
    <n v="19"/>
    <n v="1135.1666666666667"/>
    <n v="16.737630303920128"/>
    <n v="8.8092791073263843"/>
    <n v="4.4046395536631922"/>
    <n v="0.88092791073263832"/>
    <n v="0.26315789473684209"/>
    <n v="0.1"/>
  </r>
  <r>
    <x v="16"/>
    <x v="0"/>
    <x v="2"/>
    <n v="495"/>
    <n v="56"/>
    <n v="20"/>
    <n v="5"/>
    <n v="4"/>
    <n v="1"/>
    <n v="5"/>
    <n v="19"/>
    <n v="1120.5"/>
    <n v="17.849174475680499"/>
    <n v="4.4622936189201248"/>
    <n v="3.5698348951360996"/>
    <n v="0.89245872378402491"/>
    <n v="0.2"/>
    <n v="0.2"/>
  </r>
  <r>
    <x v="16"/>
    <x v="0"/>
    <x v="3"/>
    <n v="416"/>
    <n v="56"/>
    <n v="16"/>
    <n v="21"/>
    <m/>
    <n v="7"/>
    <n v="6"/>
    <n v="19"/>
    <n v="1104.5"/>
    <n v="14.486192847442281"/>
    <n v="19.013128112267996"/>
    <n v="0"/>
    <n v="6.3377093707559986"/>
    <n v="0"/>
    <n v="0.33333333333333331"/>
  </r>
  <r>
    <x v="16"/>
    <x v="0"/>
    <x v="4"/>
    <n v="396"/>
    <n v="49"/>
    <n v="22"/>
    <n v="5"/>
    <n v="4"/>
    <n v="0"/>
    <n v="7"/>
    <n v="19"/>
    <n v="1088.1666666666667"/>
    <n v="20.217491193138304"/>
    <n v="4.5948843620768871"/>
    <n v="3.67590748966151"/>
    <n v="0"/>
    <n v="0.18181818181818182"/>
    <n v="0"/>
  </r>
  <r>
    <x v="16"/>
    <x v="0"/>
    <x v="5"/>
    <n v="414"/>
    <n v="72"/>
    <n v="23"/>
    <n v="9"/>
    <n v="9"/>
    <n v="1"/>
    <n v="8"/>
    <n v="19"/>
    <n v="1055.6666666666667"/>
    <n v="21.78718029681086"/>
    <n v="8.5254183770129455"/>
    <n v="8.5254183770129455"/>
    <n v="0.94726870855699397"/>
    <n v="0.39130434782608697"/>
    <n v="0.1111111111111111"/>
  </r>
  <r>
    <x v="17"/>
    <x v="1"/>
    <x v="0"/>
    <n v="312"/>
    <n v="39"/>
    <n v="8"/>
    <n v="5"/>
    <m/>
    <n v="2"/>
    <n v="3"/>
    <n v="20"/>
    <n v="864.08333333333337"/>
    <n v="9.2583662841161143"/>
    <n v="5.7864789275725723"/>
    <n v="0"/>
    <n v="2.3145915710290286"/>
    <n v="0"/>
    <n v="0.4"/>
  </r>
  <r>
    <x v="17"/>
    <x v="1"/>
    <x v="1"/>
    <n v="298"/>
    <n v="33"/>
    <n v="5"/>
    <n v="8"/>
    <m/>
    <n v="1"/>
    <n v="4"/>
    <n v="20"/>
    <n v="866.75"/>
    <n v="5.7686760888376121"/>
    <n v="9.2298817421401775"/>
    <n v="0"/>
    <n v="1.1537352177675222"/>
    <n v="0"/>
    <n v="0.125"/>
  </r>
  <r>
    <x v="17"/>
    <x v="1"/>
    <x v="2"/>
    <n v="258"/>
    <n v="25"/>
    <n v="9"/>
    <n v="5"/>
    <n v="2"/>
    <n v="1"/>
    <n v="5"/>
    <n v="20"/>
    <n v="837.25"/>
    <n v="10.749477455957003"/>
    <n v="5.9719319199761127"/>
    <n v="2.3887727679904449"/>
    <n v="1.1943863839952225"/>
    <n v="0.22222222222222221"/>
    <n v="0.2"/>
  </r>
  <r>
    <x v="17"/>
    <x v="1"/>
    <x v="3"/>
    <n v="254"/>
    <n v="25"/>
    <n v="9"/>
    <n v="7"/>
    <n v="2"/>
    <n v="0"/>
    <n v="6"/>
    <n v="20"/>
    <n v="809.08333333333337"/>
    <n v="11.123699660109176"/>
    <n v="8.6517664023071372"/>
    <n v="2.4719332578020392"/>
    <n v="0"/>
    <n v="0.22222222222222221"/>
    <n v="0"/>
  </r>
  <r>
    <x v="17"/>
    <x v="1"/>
    <x v="4"/>
    <n v="222"/>
    <n v="25"/>
    <n v="11"/>
    <n v="2"/>
    <n v="4"/>
    <n v="0"/>
    <n v="7"/>
    <n v="20"/>
    <n v="794.75"/>
    <n v="13.84083044982699"/>
    <n v="2.5165146272412708"/>
    <n v="5.0330292544825417"/>
    <n v="0"/>
    <n v="0.36363636363636365"/>
    <n v="0"/>
  </r>
  <r>
    <x v="17"/>
    <x v="1"/>
    <x v="5"/>
    <n v="208"/>
    <n v="22"/>
    <n v="7"/>
    <n v="4"/>
    <n v="2"/>
    <n v="0"/>
    <n v="8"/>
    <n v="20"/>
    <n v="808.91666666666663"/>
    <n v="8.6535489852683636"/>
    <n v="4.9448851344390645"/>
    <n v="2.4724425672195323"/>
    <n v="0"/>
    <n v="0.2857142857142857"/>
    <n v="0"/>
  </r>
  <r>
    <x v="18"/>
    <x v="1"/>
    <x v="0"/>
    <n v="438"/>
    <n v="54"/>
    <n v="21"/>
    <n v="3"/>
    <n v="5"/>
    <n v="1"/>
    <n v="3"/>
    <n v="22"/>
    <n v="1196.25"/>
    <n v="17.554858934169278"/>
    <n v="2.5078369905956115"/>
    <n v="4.1797283176593529"/>
    <n v="0.8359456635318705"/>
    <n v="0.23809523809523808"/>
    <n v="0.33333333333333331"/>
  </r>
  <r>
    <x v="18"/>
    <x v="1"/>
    <x v="1"/>
    <n v="416"/>
    <n v="65"/>
    <n v="19"/>
    <n v="7"/>
    <n v="4"/>
    <n v="3"/>
    <n v="4"/>
    <n v="22"/>
    <n v="1193"/>
    <n v="15.92623637887678"/>
    <n v="5.8675607711651301"/>
    <n v="3.3528918692372169"/>
    <n v="2.5146689019279127"/>
    <n v="0.21052631578947367"/>
    <n v="0.42857142857142855"/>
  </r>
  <r>
    <x v="18"/>
    <x v="1"/>
    <x v="2"/>
    <n v="473"/>
    <n v="82"/>
    <n v="24"/>
    <n v="4"/>
    <n v="6"/>
    <n v="1"/>
    <n v="5"/>
    <n v="22"/>
    <n v="1203.8333333333333"/>
    <n v="19.93631455074069"/>
    <n v="3.3227190917901148"/>
    <n v="4.9840786376851725"/>
    <n v="0.83067977294752871"/>
    <n v="0.25"/>
    <n v="0.25"/>
  </r>
  <r>
    <x v="18"/>
    <x v="1"/>
    <x v="3"/>
    <n v="414"/>
    <n v="77"/>
    <n v="26"/>
    <n v="4"/>
    <n v="10"/>
    <n v="0"/>
    <n v="6"/>
    <n v="22"/>
    <n v="1196"/>
    <n v="21.739130434782609"/>
    <n v="3.3444816053511706"/>
    <n v="8.3612040133779253"/>
    <n v="0"/>
    <n v="0.38461538461538464"/>
    <n v="0"/>
  </r>
  <r>
    <x v="18"/>
    <x v="1"/>
    <x v="4"/>
    <n v="393"/>
    <n v="53"/>
    <n v="18"/>
    <n v="6"/>
    <n v="2"/>
    <n v="1"/>
    <n v="7"/>
    <n v="22"/>
    <n v="1192.6666666666667"/>
    <n v="15.09223029625489"/>
    <n v="5.0307434320849636"/>
    <n v="1.6769144773616544"/>
    <n v="0.83845723868082722"/>
    <n v="0.1111111111111111"/>
    <n v="0.16666666666666666"/>
  </r>
  <r>
    <x v="18"/>
    <x v="1"/>
    <x v="5"/>
    <n v="378"/>
    <n v="52"/>
    <n v="18"/>
    <n v="3"/>
    <n v="2"/>
    <n v="0"/>
    <n v="8"/>
    <n v="22"/>
    <n v="1186.1666666666667"/>
    <n v="15.17493325839539"/>
    <n v="2.5291555430658983"/>
    <n v="1.6861036953772655"/>
    <n v="0"/>
    <n v="0.1111111111111111"/>
    <n v="0"/>
  </r>
  <r>
    <x v="19"/>
    <x v="2"/>
    <x v="0"/>
    <n v="1241"/>
    <n v="194"/>
    <n v="46"/>
    <n v="15"/>
    <n v="8"/>
    <n v="1"/>
    <n v="3"/>
    <n v="23"/>
    <n v="2598.9166666666665"/>
    <n v="17.699682560041044"/>
    <n v="5.7716356174046881"/>
    <n v="3.0782056626158338"/>
    <n v="0.38477570782697923"/>
    <n v="0.17391304347826086"/>
    <n v="6.6666666666666666E-2"/>
  </r>
  <r>
    <x v="19"/>
    <x v="2"/>
    <x v="1"/>
    <n v="1112"/>
    <n v="188"/>
    <n v="43"/>
    <n v="16"/>
    <n v="11"/>
    <n v="7"/>
    <n v="4"/>
    <n v="23"/>
    <n v="2525"/>
    <n v="17.029702970297031"/>
    <n v="6.3366336633663369"/>
    <n v="4.3564356435643568"/>
    <n v="2.7722772277227721"/>
    <n v="0.2558139534883721"/>
    <n v="0.4375"/>
  </r>
  <r>
    <x v="19"/>
    <x v="2"/>
    <x v="2"/>
    <n v="1051"/>
    <n v="165"/>
    <n v="27"/>
    <n v="22"/>
    <n v="5"/>
    <n v="8"/>
    <n v="5"/>
    <n v="23"/>
    <n v="2511.3333333333335"/>
    <n v="10.751260950358374"/>
    <n v="8.76028670029201"/>
    <n v="1.9909742500663656"/>
    <n v="3.1855588001061852"/>
    <n v="0.18518518518518517"/>
    <n v="0.36363636363636365"/>
  </r>
  <r>
    <x v="19"/>
    <x v="2"/>
    <x v="3"/>
    <n v="954"/>
    <n v="131"/>
    <n v="43"/>
    <n v="17"/>
    <n v="10"/>
    <n v="6"/>
    <n v="6"/>
    <n v="23"/>
    <n v="2515.9166666666665"/>
    <n v="17.091186115067405"/>
    <n v="6.7569805571196717"/>
    <n v="3.9746944453645128"/>
    <n v="2.3848166672187081"/>
    <n v="0.23255813953488372"/>
    <n v="0.35294117647058826"/>
  </r>
  <r>
    <x v="19"/>
    <x v="2"/>
    <x v="4"/>
    <n v="1044"/>
    <n v="176"/>
    <n v="50"/>
    <n v="27"/>
    <n v="13"/>
    <n v="14"/>
    <n v="7"/>
    <n v="23"/>
    <n v="2562.9166666666665"/>
    <n v="19.509022923101934"/>
    <n v="10.534872378475045"/>
    <n v="5.0723459600065031"/>
    <n v="5.462526418468542"/>
    <n v="0.26"/>
    <n v="0.51851851851851849"/>
  </r>
  <r>
    <x v="19"/>
    <x v="2"/>
    <x v="5"/>
    <n v="1048"/>
    <n v="191"/>
    <n v="35"/>
    <n v="24"/>
    <n v="12"/>
    <n v="13"/>
    <n v="8"/>
    <n v="23"/>
    <n v="2601.1666666666665"/>
    <n v="13.455500736848851"/>
    <n v="9.226629076696355"/>
    <n v="4.6133145383481775"/>
    <n v="4.997757416543859"/>
    <n v="0.34285714285714286"/>
    <n v="0.54166666666666663"/>
  </r>
  <r>
    <x v="20"/>
    <x v="2"/>
    <x v="0"/>
    <n v="252"/>
    <n v="35"/>
    <n v="6"/>
    <n v="4"/>
    <n v="2"/>
    <n v="0"/>
    <n v="3"/>
    <n v="25"/>
    <n v="722.08333333333337"/>
    <n v="8.3092902481246398"/>
    <n v="5.5395268320830926"/>
    <n v="2.7697634160415463"/>
    <n v="0"/>
    <n v="0.33333333333333331"/>
    <n v="0"/>
  </r>
  <r>
    <x v="20"/>
    <x v="2"/>
    <x v="1"/>
    <n v="252"/>
    <n v="35"/>
    <n v="6"/>
    <n v="3"/>
    <n v="1"/>
    <n v="1"/>
    <n v="4"/>
    <n v="25"/>
    <n v="720.5"/>
    <n v="8.3275503122831367"/>
    <n v="4.1637751561415683"/>
    <n v="1.3879250520471893"/>
    <n v="1.3879250520471893"/>
    <n v="0.16666666666666666"/>
    <n v="0.33333333333333331"/>
  </r>
  <r>
    <x v="20"/>
    <x v="2"/>
    <x v="2"/>
    <n v="270"/>
    <n v="46"/>
    <n v="11"/>
    <n v="1"/>
    <n v="2"/>
    <n v="0"/>
    <n v="5"/>
    <n v="25"/>
    <n v="741.16666666666663"/>
    <n v="14.841466156959749"/>
    <n v="1.34922419608725"/>
    <n v="2.6984483921744999"/>
    <n v="0"/>
    <n v="0.18181818181818182"/>
    <n v="0"/>
  </r>
  <r>
    <x v="20"/>
    <x v="2"/>
    <x v="3"/>
    <n v="214"/>
    <n v="23"/>
    <n v="10"/>
    <n v="3"/>
    <n v="1"/>
    <n v="0"/>
    <n v="6"/>
    <n v="25"/>
    <n v="766.41666666666663"/>
    <n v="13.047732956398827"/>
    <n v="3.9143198869196483"/>
    <n v="1.3047732956398825"/>
    <n v="0"/>
    <n v="0.1"/>
    <n v="0"/>
  </r>
  <r>
    <x v="20"/>
    <x v="2"/>
    <x v="4"/>
    <n v="246"/>
    <n v="44"/>
    <n v="16"/>
    <n v="5"/>
    <n v="3"/>
    <n v="0"/>
    <n v="7"/>
    <n v="25"/>
    <n v="775.83333333333337"/>
    <n v="20.622986036519869"/>
    <n v="6.4446831364124595"/>
    <n v="3.8668098818474759"/>
    <n v="0"/>
    <n v="0.1875"/>
    <n v="0"/>
  </r>
  <r>
    <x v="20"/>
    <x v="2"/>
    <x v="5"/>
    <n v="275"/>
    <n v="37"/>
    <n v="14"/>
    <n v="4"/>
    <m/>
    <n v="0"/>
    <n v="8"/>
    <n v="25"/>
    <n v="791.66666666666663"/>
    <n v="17.684210526315791"/>
    <n v="5.0526315789473681"/>
    <n v="0"/>
    <n v="0"/>
    <n v="0"/>
    <n v="0"/>
  </r>
  <r>
    <x v="21"/>
    <x v="2"/>
    <x v="0"/>
    <n v="717"/>
    <n v="88"/>
    <n v="31"/>
    <n v="15"/>
    <n v="4"/>
    <n v="2"/>
    <n v="3"/>
    <n v="26"/>
    <n v="1940.1666666666667"/>
    <n v="15.978008762133838"/>
    <n v="7.731294562322824"/>
    <n v="2.0616785499527528"/>
    <n v="1.0308392749763764"/>
    <n v="0.12903225806451613"/>
    <n v="0.13333333333333333"/>
  </r>
  <r>
    <x v="21"/>
    <x v="2"/>
    <x v="1"/>
    <n v="791"/>
    <n v="87"/>
    <n v="25"/>
    <n v="14"/>
    <n v="5"/>
    <n v="3"/>
    <n v="4"/>
    <n v="26"/>
    <n v="2111.3333333333335"/>
    <n v="11.840858856962424"/>
    <n v="6.630880959898958"/>
    <n v="2.3681717713924848"/>
    <n v="1.4209030628354911"/>
    <n v="0.2"/>
    <n v="0.21428571428571427"/>
  </r>
  <r>
    <x v="21"/>
    <x v="2"/>
    <x v="2"/>
    <n v="760"/>
    <n v="89"/>
    <n v="26"/>
    <n v="9"/>
    <n v="3"/>
    <n v="2"/>
    <n v="5"/>
    <n v="26"/>
    <n v="2138.9166666666665"/>
    <n v="12.155686289788445"/>
    <n v="4.2077375618498465"/>
    <n v="1.4025791872832822"/>
    <n v="0.93505279152218812"/>
    <n v="0.11538461538461539"/>
    <n v="0.22222222222222221"/>
  </r>
  <r>
    <x v="21"/>
    <x v="2"/>
    <x v="3"/>
    <n v="757"/>
    <n v="109"/>
    <n v="44"/>
    <n v="18"/>
    <n v="9"/>
    <n v="4"/>
    <n v="6"/>
    <n v="26"/>
    <n v="2203.0833333333335"/>
    <n v="19.972008926882776"/>
    <n v="8.1703672882702261"/>
    <n v="4.085183644135113"/>
    <n v="1.8156371751711615"/>
    <n v="0.20454545454545456"/>
    <n v="0.22222222222222221"/>
  </r>
  <r>
    <x v="21"/>
    <x v="2"/>
    <x v="4"/>
    <n v="899"/>
    <n v="116"/>
    <n v="24"/>
    <n v="18"/>
    <n v="6"/>
    <n v="4"/>
    <n v="7"/>
    <n v="26"/>
    <n v="2742.5833333333335"/>
    <n v="8.7508735681079255"/>
    <n v="6.5631551760809455"/>
    <n v="2.1877183920269814"/>
    <n v="1.4584789280179877"/>
    <n v="0.25"/>
    <n v="0.22222222222222221"/>
  </r>
  <r>
    <x v="21"/>
    <x v="2"/>
    <x v="5"/>
    <n v="991"/>
    <n v="140"/>
    <n v="23"/>
    <n v="18"/>
    <n v="5"/>
    <n v="7"/>
    <n v="8"/>
    <n v="26"/>
    <n v="3091.75"/>
    <n v="7.4391525834883163"/>
    <n v="5.8219455001212905"/>
    <n v="1.6172070833670251"/>
    <n v="2.2640899167138349"/>
    <n v="0.21739130434782608"/>
    <n v="0.3888888888888889"/>
  </r>
  <r>
    <x v="22"/>
    <x v="2"/>
    <x v="0"/>
    <n v="598"/>
    <n v="88"/>
    <n v="18"/>
    <n v="18"/>
    <n v="10"/>
    <n v="11"/>
    <n v="3"/>
    <n v="28"/>
    <n v="1524.0833333333333"/>
    <n v="11.810377822734978"/>
    <n v="11.810377822734978"/>
    <n v="6.5613210126305432"/>
    <n v="7.2174531138935976"/>
    <n v="0.55555555555555558"/>
    <n v="0.61111111111111116"/>
  </r>
  <r>
    <x v="22"/>
    <x v="2"/>
    <x v="1"/>
    <n v="632"/>
    <n v="73"/>
    <n v="29"/>
    <n v="14"/>
    <n v="3"/>
    <n v="1"/>
    <n v="4"/>
    <n v="28"/>
    <n v="1675.0833333333333"/>
    <n v="17.312571513855033"/>
    <n v="8.35779314461967"/>
    <n v="1.7909556738470724"/>
    <n v="0.59698522461569081"/>
    <n v="0.10344827586206896"/>
    <n v="7.1428571428571425E-2"/>
  </r>
  <r>
    <x v="22"/>
    <x v="2"/>
    <x v="2"/>
    <n v="581"/>
    <n v="68"/>
    <n v="18"/>
    <n v="4"/>
    <n v="4"/>
    <n v="0"/>
    <n v="5"/>
    <n v="28"/>
    <n v="1704.6666666666667"/>
    <n v="10.559249120062573"/>
    <n v="2.3464998044583494"/>
    <n v="2.3464998044583494"/>
    <n v="0"/>
    <n v="0.22222222222222221"/>
    <n v="0"/>
  </r>
  <r>
    <x v="22"/>
    <x v="2"/>
    <x v="3"/>
    <n v="647"/>
    <n v="74"/>
    <n v="13"/>
    <n v="10"/>
    <m/>
    <n v="3"/>
    <n v="6"/>
    <n v="28"/>
    <n v="2059.75"/>
    <n v="6.3114455637820122"/>
    <n v="4.8549581259861636"/>
    <n v="0"/>
    <n v="1.456487437795849"/>
    <n v="0"/>
    <n v="0.3"/>
  </r>
  <r>
    <x v="22"/>
    <x v="2"/>
    <x v="4"/>
    <n v="834"/>
    <n v="140"/>
    <n v="31"/>
    <n v="17"/>
    <n v="9"/>
    <n v="4"/>
    <n v="7"/>
    <n v="28"/>
    <n v="2409.1666666666665"/>
    <n v="12.867519889311659"/>
    <n v="7.0563818747838125"/>
    <n v="3.7357315807679008"/>
    <n v="1.6603251470079559"/>
    <n v="0.29032258064516131"/>
    <n v="0.23529411764705882"/>
  </r>
  <r>
    <x v="22"/>
    <x v="2"/>
    <x v="5"/>
    <n v="741"/>
    <n v="87"/>
    <n v="20"/>
    <n v="10"/>
    <n v="2"/>
    <n v="2"/>
    <n v="8"/>
    <n v="28"/>
    <n v="2430.9166666666665"/>
    <n v="8.2273490795653217"/>
    <n v="4.1136745397826608"/>
    <n v="0.82273490795653226"/>
    <n v="0.82273490795653226"/>
    <n v="0.1"/>
    <n v="0.2"/>
  </r>
  <r>
    <x v="23"/>
    <x v="2"/>
    <x v="0"/>
    <n v="419"/>
    <n v="56"/>
    <n v="16"/>
    <n v="3"/>
    <n v="3"/>
    <n v="1"/>
    <n v="3"/>
    <n v="31"/>
    <n v="1113.0833333333333"/>
    <n v="14.374485288612712"/>
    <n v="2.6952159916148837"/>
    <n v="2.6952159916148837"/>
    <n v="0.89840533053829452"/>
    <n v="0.1875"/>
    <n v="0.33333333333333331"/>
  </r>
  <r>
    <x v="23"/>
    <x v="2"/>
    <x v="1"/>
    <n v="429"/>
    <n v="55"/>
    <n v="13"/>
    <n v="2"/>
    <n v="3"/>
    <n v="0"/>
    <n v="4"/>
    <n v="31"/>
    <n v="1126.6666666666667"/>
    <n v="11.538461538461537"/>
    <n v="1.7751479289940828"/>
    <n v="2.6627218934911241"/>
    <n v="0"/>
    <n v="0.23076923076923078"/>
    <n v="0"/>
  </r>
  <r>
    <x v="23"/>
    <x v="2"/>
    <x v="2"/>
    <n v="386"/>
    <n v="51"/>
    <n v="10"/>
    <n v="1"/>
    <n v="3"/>
    <n v="0"/>
    <n v="5"/>
    <n v="31"/>
    <n v="1150.8333333333333"/>
    <n v="8.689355539464156"/>
    <n v="0.86893555394641564"/>
    <n v="2.6068066618392471"/>
    <n v="0"/>
    <n v="0.3"/>
    <n v="0"/>
  </r>
  <r>
    <x v="23"/>
    <x v="2"/>
    <x v="3"/>
    <n v="396"/>
    <n v="44"/>
    <n v="19"/>
    <n v="6"/>
    <n v="1"/>
    <n v="1"/>
    <n v="6"/>
    <n v="31"/>
    <n v="1176.6666666666667"/>
    <n v="16.147308781869686"/>
    <n v="5.0991501416430598"/>
    <n v="0.84985835694050993"/>
    <n v="0.84985835694050993"/>
    <n v="5.2631578947368418E-2"/>
    <n v="0.16666666666666666"/>
  </r>
</pivotCacheRecords>
</file>

<file path=xl/pivotCache/pivotCacheRecords2.xml><?xml version="1.0" encoding="utf-8"?>
<pivotCacheRecords xmlns="http://schemas.openxmlformats.org/spreadsheetml/2006/main" xmlns:r="http://schemas.openxmlformats.org/officeDocument/2006/relationships" count="219">
  <r>
    <x v="0"/>
    <x v="0"/>
    <x v="0"/>
    <n v="969"/>
    <n v="140"/>
    <n v="34"/>
    <n v="24"/>
    <n v="6"/>
    <n v="7"/>
    <n v="3"/>
    <n v="2"/>
    <n v="2273.1666666666665"/>
    <n v="14.957108292396805"/>
    <n v="10.55795879463304"/>
    <n v="2.6394896986582599"/>
    <n v="3.0794046484346365"/>
    <n v="0.17647058823529413"/>
    <n v="0.29166666666666669"/>
  </r>
  <r>
    <x v="0"/>
    <x v="0"/>
    <x v="1"/>
    <n v="921"/>
    <n v="124"/>
    <n v="42"/>
    <n v="24"/>
    <n v="7"/>
    <n v="12"/>
    <n v="4"/>
    <n v="2"/>
    <n v="2224.1666666666665"/>
    <n v="18.883476957662047"/>
    <n v="10.79055826152117"/>
    <n v="3.1472461596103414"/>
    <n v="5.395279130760585"/>
    <n v="0.16666666666666666"/>
    <n v="0.5"/>
  </r>
  <r>
    <x v="0"/>
    <x v="0"/>
    <x v="2"/>
    <n v="791"/>
    <n v="109"/>
    <n v="40"/>
    <n v="4"/>
    <n v="10"/>
    <n v="1"/>
    <n v="5"/>
    <n v="2"/>
    <n v="2181.5833333333335"/>
    <n v="18.335306925398218"/>
    <n v="1.8335306925398218"/>
    <n v="4.5838267313495544"/>
    <n v="0.45838267313495545"/>
    <n v="0.25"/>
    <n v="0.25"/>
  </r>
  <r>
    <x v="0"/>
    <x v="0"/>
    <x v="3"/>
    <n v="652"/>
    <n v="77"/>
    <n v="37"/>
    <n v="15"/>
    <n v="4"/>
    <n v="5"/>
    <n v="6"/>
    <n v="2"/>
    <n v="2146.3333333333335"/>
    <n v="17.238701661748717"/>
    <n v="6.9886628358440754"/>
    <n v="1.8636434228917531"/>
    <n v="2.3295542786146912"/>
    <n v="0.10810810810810811"/>
    <n v="0.33333333333333331"/>
  </r>
  <r>
    <x v="0"/>
    <x v="0"/>
    <x v="4"/>
    <n v="746"/>
    <n v="101"/>
    <n v="33"/>
    <n v="9"/>
    <n v="6"/>
    <n v="1"/>
    <n v="7"/>
    <n v="2"/>
    <n v="2130.25"/>
    <n v="15.491139537612957"/>
    <n v="4.2248562375308065"/>
    <n v="2.8165708250205377"/>
    <n v="0.46942847083675621"/>
    <n v="0.18181818181818182"/>
    <n v="0.1111111111111111"/>
  </r>
  <r>
    <x v="0"/>
    <x v="0"/>
    <x v="5"/>
    <n v="726"/>
    <n v="107"/>
    <n v="26"/>
    <n v="16"/>
    <n v="4"/>
    <n v="8"/>
    <n v="8"/>
    <n v="2"/>
    <n v="2128"/>
    <n v="12.218045112781954"/>
    <n v="7.518796992481203"/>
    <n v="1.8796992481203008"/>
    <n v="3.7593984962406015"/>
    <n v="0.15384615384615385"/>
    <n v="0.5"/>
  </r>
  <r>
    <x v="1"/>
    <x v="0"/>
    <x v="0"/>
    <n v="1139"/>
    <n v="155"/>
    <n v="30"/>
    <n v="31"/>
    <n v="4"/>
    <n v="8"/>
    <n v="3"/>
    <n v="3"/>
    <n v="2364.9166666666665"/>
    <n v="12.685436414249974"/>
    <n v="13.108284294724973"/>
    <n v="1.6913915218999964"/>
    <n v="3.3827830437999928"/>
    <n v="0.13333333333333333"/>
    <n v="0.25806451612903225"/>
  </r>
  <r>
    <x v="1"/>
    <x v="0"/>
    <x v="1"/>
    <n v="1049"/>
    <n v="158"/>
    <n v="35"/>
    <n v="29"/>
    <n v="6"/>
    <n v="8"/>
    <n v="4"/>
    <n v="3"/>
    <n v="2297.1666666666665"/>
    <n v="15.236160487557138"/>
    <n v="12.624247261118771"/>
    <n v="2.6119132264383662"/>
    <n v="3.4825509685844884"/>
    <n v="0.17142857142857143"/>
    <n v="0.27586206896551724"/>
  </r>
  <r>
    <x v="1"/>
    <x v="0"/>
    <x v="2"/>
    <n v="879"/>
    <n v="108"/>
    <n v="33"/>
    <n v="28"/>
    <n v="9"/>
    <n v="13"/>
    <n v="5"/>
    <n v="3"/>
    <n v="2155.8333333333335"/>
    <n v="15.307305759567067"/>
    <n v="12.988017008117509"/>
    <n v="4.1747197526091995"/>
    <n v="6.0301507537688437"/>
    <n v="0.27272727272727271"/>
    <n v="0.4642857142857143"/>
  </r>
  <r>
    <x v="1"/>
    <x v="0"/>
    <x v="3"/>
    <n v="781"/>
    <n v="115"/>
    <n v="29"/>
    <n v="22"/>
    <n v="3"/>
    <n v="9"/>
    <n v="6"/>
    <n v="3"/>
    <n v="2080.4166666666665"/>
    <n v="13.939515321450031"/>
    <n v="10.574804726617264"/>
    <n v="1.4420188263568998"/>
    <n v="4.326056479070699"/>
    <n v="0.10344827586206896"/>
    <n v="0.40909090909090912"/>
  </r>
  <r>
    <x v="1"/>
    <x v="0"/>
    <x v="4"/>
    <n v="820"/>
    <n v="113"/>
    <n v="36"/>
    <n v="15"/>
    <n v="8"/>
    <n v="1"/>
    <n v="7"/>
    <n v="3"/>
    <n v="2044.3333333333333"/>
    <n v="17.609652698516225"/>
    <n v="7.3373552910484268"/>
    <n v="3.9132561552258274"/>
    <n v="0.48915701940322842"/>
    <n v="0.22222222222222221"/>
    <n v="6.6666666666666666E-2"/>
  </r>
  <r>
    <x v="1"/>
    <x v="0"/>
    <x v="5"/>
    <n v="766"/>
    <n v="111"/>
    <n v="35"/>
    <n v="15"/>
    <n v="8"/>
    <n v="6"/>
    <n v="8"/>
    <n v="3"/>
    <n v="2019.0833333333333"/>
    <n v="17.334599034215195"/>
    <n v="7.4291138718065133"/>
    <n v="3.9621940649634735"/>
    <n v="2.9716455487226052"/>
    <n v="0.22857142857142856"/>
    <n v="0.4"/>
  </r>
  <r>
    <x v="2"/>
    <x v="0"/>
    <x v="0"/>
    <n v="856"/>
    <n v="113"/>
    <n v="32"/>
    <n v="12"/>
    <n v="7"/>
    <n v="2"/>
    <n v="3"/>
    <n v="4"/>
    <n v="2021.9166666666667"/>
    <n v="15.826567201088077"/>
    <n v="5.934962700408029"/>
    <n v="3.4620615752380166"/>
    <n v="0.98916045006800479"/>
    <n v="0.21875"/>
    <n v="0.16666666666666666"/>
  </r>
  <r>
    <x v="2"/>
    <x v="0"/>
    <x v="1"/>
    <n v="822"/>
    <n v="111"/>
    <n v="33"/>
    <n v="14"/>
    <n v="11"/>
    <n v="0"/>
    <n v="4"/>
    <n v="4"/>
    <n v="1989.1666666666667"/>
    <n v="16.589861751152071"/>
    <n v="7.0381231671554252"/>
    <n v="5.5299539170506913"/>
    <n v="0"/>
    <n v="0.33333333333333331"/>
    <n v="0"/>
  </r>
  <r>
    <x v="2"/>
    <x v="0"/>
    <x v="2"/>
    <n v="798"/>
    <n v="111"/>
    <n v="27"/>
    <n v="11"/>
    <n v="2"/>
    <n v="1"/>
    <n v="5"/>
    <n v="4"/>
    <n v="1991.25"/>
    <n v="13.559322033898304"/>
    <n v="5.5241682360326427"/>
    <n v="1.0043942247332078"/>
    <n v="0.50219711236660391"/>
    <n v="7.407407407407407E-2"/>
    <n v="9.0909090909090912E-2"/>
  </r>
  <r>
    <x v="2"/>
    <x v="0"/>
    <x v="3"/>
    <n v="790"/>
    <n v="93"/>
    <n v="47"/>
    <n v="15"/>
    <n v="7"/>
    <n v="3"/>
    <n v="6"/>
    <n v="4"/>
    <n v="1972"/>
    <n v="23.833671399594319"/>
    <n v="7.6064908722109532"/>
    <n v="3.5496957403651117"/>
    <n v="1.5212981744421907"/>
    <n v="0.14893617021276595"/>
    <n v="0.2"/>
  </r>
  <r>
    <x v="2"/>
    <x v="0"/>
    <x v="4"/>
    <n v="827"/>
    <n v="138"/>
    <n v="51"/>
    <n v="13"/>
    <n v="12"/>
    <n v="2"/>
    <n v="7"/>
    <n v="4"/>
    <n v="1922.0833333333333"/>
    <n v="26.533709083026231"/>
    <n v="6.7634944721439414"/>
    <n v="6.243225666594407"/>
    <n v="1.0405376110990678"/>
    <n v="0.23529411764705882"/>
    <n v="0.15384615384615385"/>
  </r>
  <r>
    <x v="2"/>
    <x v="0"/>
    <x v="5"/>
    <n v="772"/>
    <n v="121"/>
    <n v="38"/>
    <n v="20"/>
    <n v="2"/>
    <n v="7"/>
    <n v="8"/>
    <n v="4"/>
    <n v="1892.0833333333333"/>
    <n v="20.0836820083682"/>
    <n v="10.570358951772738"/>
    <n v="1.0570358951772736"/>
    <n v="3.699625633120458"/>
    <n v="5.2631578947368418E-2"/>
    <n v="0.35"/>
  </r>
  <r>
    <x v="3"/>
    <x v="0"/>
    <x v="0"/>
    <n v="928"/>
    <n v="133"/>
    <n v="31"/>
    <n v="18"/>
    <n v="2"/>
    <n v="5"/>
    <n v="3"/>
    <n v="5"/>
    <n v="2187.6666666666665"/>
    <n v="14.17034892579613"/>
    <n v="8.2279445375590434"/>
    <n v="0.91421605972878262"/>
    <n v="2.2855401493219567"/>
    <n v="6.4516129032258063E-2"/>
    <n v="0.27777777777777779"/>
  </r>
  <r>
    <x v="3"/>
    <x v="0"/>
    <x v="1"/>
    <n v="886"/>
    <n v="121"/>
    <n v="30"/>
    <n v="24"/>
    <n v="5"/>
    <n v="7"/>
    <n v="4"/>
    <n v="5"/>
    <n v="2147.4166666666665"/>
    <n v="13.970274360665917"/>
    <n v="11.176219488532734"/>
    <n v="2.3283790601109864"/>
    <n v="3.2597306841553806"/>
    <n v="0.16666666666666666"/>
    <n v="0.29166666666666669"/>
  </r>
  <r>
    <x v="3"/>
    <x v="0"/>
    <x v="2"/>
    <n v="911"/>
    <n v="122"/>
    <n v="33"/>
    <n v="23"/>
    <n v="7"/>
    <n v="5"/>
    <n v="5"/>
    <n v="5"/>
    <n v="2142.75"/>
    <n v="15.400770038501925"/>
    <n v="10.733870026834675"/>
    <n v="3.2668300081670751"/>
    <n v="2.3334500058336252"/>
    <n v="0.21212121212121213"/>
    <n v="0.21739130434782608"/>
  </r>
  <r>
    <x v="3"/>
    <x v="0"/>
    <x v="3"/>
    <n v="817"/>
    <n v="120"/>
    <n v="33"/>
    <n v="14"/>
    <n v="5"/>
    <n v="2"/>
    <n v="6"/>
    <n v="5"/>
    <n v="2120.0833333333335"/>
    <n v="15.565425887347194"/>
    <n v="6.6035140128139611"/>
    <n v="2.358397861719272"/>
    <n v="0.94335914468770865"/>
    <n v="0.15151515151515152"/>
    <n v="0.14285714285714285"/>
  </r>
  <r>
    <x v="3"/>
    <x v="0"/>
    <x v="4"/>
    <n v="729"/>
    <n v="104"/>
    <n v="34"/>
    <n v="11"/>
    <n v="5"/>
    <n v="5"/>
    <n v="7"/>
    <n v="5"/>
    <n v="2090.25"/>
    <n v="16.265996890324125"/>
    <n v="5.2625284056930983"/>
    <n v="2.3920583662241359"/>
    <n v="2.3920583662241359"/>
    <n v="0.14705882352941177"/>
    <n v="0.45454545454545453"/>
  </r>
  <r>
    <x v="3"/>
    <x v="0"/>
    <x v="5"/>
    <n v="706"/>
    <n v="98"/>
    <n v="22"/>
    <n v="12"/>
    <n v="2"/>
    <n v="2"/>
    <n v="8"/>
    <n v="5"/>
    <n v="2049.8333333333335"/>
    <n v="10.732579884543458"/>
    <n v="5.8541344824782495"/>
    <n v="0.97568908041304159"/>
    <n v="0.97568908041304159"/>
    <n v="9.0909090909090912E-2"/>
    <n v="0.16666666666666666"/>
  </r>
  <r>
    <x v="4"/>
    <x v="0"/>
    <x v="0"/>
    <n v="1091"/>
    <n v="155"/>
    <n v="33"/>
    <n v="20"/>
    <n v="4"/>
    <n v="10"/>
    <n v="3"/>
    <n v="6"/>
    <n v="2261.25"/>
    <n v="14.593698175787729"/>
    <n v="8.8446655610834704"/>
    <n v="1.7689331122166945"/>
    <n v="4.4223327805417352"/>
    <n v="0.12121212121212122"/>
    <n v="0.5"/>
  </r>
  <r>
    <x v="4"/>
    <x v="0"/>
    <x v="1"/>
    <n v="1075"/>
    <n v="147"/>
    <n v="30"/>
    <n v="22"/>
    <n v="3"/>
    <n v="5"/>
    <n v="4"/>
    <n v="6"/>
    <n v="2208.3333333333335"/>
    <n v="13.584905660377359"/>
    <n v="9.9622641509433958"/>
    <n v="1.3584905660377358"/>
    <n v="2.2641509433962259"/>
    <n v="0.1"/>
    <n v="0.22727272727272727"/>
  </r>
  <r>
    <x v="4"/>
    <x v="0"/>
    <x v="2"/>
    <n v="922"/>
    <n v="129"/>
    <n v="39"/>
    <n v="15"/>
    <n v="9"/>
    <n v="5"/>
    <n v="5"/>
    <n v="6"/>
    <n v="2184.9166666666665"/>
    <n v="17.849651016438465"/>
    <n v="6.8652503909378693"/>
    <n v="4.1191502345627216"/>
    <n v="2.2884167969792899"/>
    <n v="0.23076923076923078"/>
    <n v="0.33333333333333331"/>
  </r>
  <r>
    <x v="4"/>
    <x v="0"/>
    <x v="3"/>
    <n v="772"/>
    <n v="90"/>
    <n v="36"/>
    <n v="17"/>
    <n v="4"/>
    <n v="8"/>
    <n v="6"/>
    <n v="6"/>
    <n v="2178.75"/>
    <n v="16.523235800344231"/>
    <n v="7.8026391279403331"/>
    <n v="1.8359150889271372"/>
    <n v="3.6718301778542743"/>
    <n v="0.1111111111111111"/>
    <n v="0.47058823529411764"/>
  </r>
  <r>
    <x v="4"/>
    <x v="0"/>
    <x v="4"/>
    <n v="878"/>
    <n v="136"/>
    <n v="47"/>
    <n v="12"/>
    <n v="7"/>
    <n v="4"/>
    <n v="7"/>
    <n v="6"/>
    <n v="2179.0833333333335"/>
    <n v="21.568702436039615"/>
    <n v="5.5069027496271366"/>
    <n v="3.2123599372824962"/>
    <n v="1.8356342498757121"/>
    <n v="0.14893617021276595"/>
    <n v="0.33333333333333331"/>
  </r>
  <r>
    <x v="4"/>
    <x v="0"/>
    <x v="5"/>
    <n v="845"/>
    <n v="132"/>
    <n v="46"/>
    <n v="7"/>
    <n v="16"/>
    <n v="2"/>
    <n v="8"/>
    <n v="6"/>
    <n v="2165.25"/>
    <n v="21.244659969980372"/>
    <n v="3.2328830389100562"/>
    <n v="7.3894469460801293"/>
    <n v="0.92368086826001616"/>
    <n v="0.34782608695652173"/>
    <n v="0.2857142857142857"/>
  </r>
  <r>
    <x v="5"/>
    <x v="1"/>
    <x v="0"/>
    <n v="1272"/>
    <n v="164"/>
    <n v="50"/>
    <n v="27"/>
    <n v="7"/>
    <n v="8"/>
    <n v="3"/>
    <n v="8"/>
    <n v="3279.4166666666665"/>
    <n v="15.246613981145021"/>
    <n v="8.2331715498183122"/>
    <n v="2.134525957360303"/>
    <n v="2.4394582369832034"/>
    <n v="0.14000000000000001"/>
    <n v="0.29629629629629628"/>
  </r>
  <r>
    <x v="5"/>
    <x v="1"/>
    <x v="1"/>
    <n v="1242"/>
    <n v="160"/>
    <n v="33"/>
    <n v="39"/>
    <n v="4"/>
    <n v="11"/>
    <n v="4"/>
    <n v="8"/>
    <n v="3323"/>
    <n v="9.930785434848028"/>
    <n v="11.736382786638579"/>
    <n v="1.2037315678603673"/>
    <n v="3.3102618116160096"/>
    <n v="0.12121212121212122"/>
    <n v="0.28205128205128205"/>
  </r>
  <r>
    <x v="5"/>
    <x v="1"/>
    <x v="2"/>
    <n v="1079"/>
    <n v="130"/>
    <n v="19"/>
    <n v="30"/>
    <n v="3"/>
    <n v="6"/>
    <n v="5"/>
    <n v="8"/>
    <n v="3408.5"/>
    <n v="5.5742995452545108"/>
    <n v="8.8015255977702811"/>
    <n v="0.880152559777028"/>
    <n v="1.760305119554056"/>
    <n v="0.15789473684210525"/>
    <n v="0.2"/>
  </r>
  <r>
    <x v="5"/>
    <x v="1"/>
    <x v="3"/>
    <n v="1062"/>
    <n v="125"/>
    <n v="37"/>
    <n v="28"/>
    <n v="7"/>
    <n v="3"/>
    <n v="6"/>
    <n v="8"/>
    <n v="3491.9166666666665"/>
    <n v="10.595900054888672"/>
    <n v="8.0185189604562908"/>
    <n v="2.0046297401140727"/>
    <n v="0.85912703147745983"/>
    <n v="0.1891891891891892"/>
    <n v="0.10714285714285714"/>
  </r>
  <r>
    <x v="5"/>
    <x v="1"/>
    <x v="4"/>
    <n v="1187"/>
    <n v="172"/>
    <n v="42"/>
    <n v="24"/>
    <n v="13"/>
    <n v="2"/>
    <n v="7"/>
    <n v="8"/>
    <n v="3570.75"/>
    <n v="11.762234824616677"/>
    <n v="6.7212770426381008"/>
    <n v="3.6406917314289715"/>
    <n v="0.56010642021984181"/>
    <n v="0.30952380952380953"/>
    <n v="8.3333333333333329E-2"/>
  </r>
  <r>
    <x v="5"/>
    <x v="1"/>
    <x v="5"/>
    <n v="1152"/>
    <n v="141"/>
    <n v="59"/>
    <n v="20"/>
    <n v="6"/>
    <n v="5"/>
    <n v="8"/>
    <n v="8"/>
    <n v="3581.9166666666665"/>
    <n v="16.471628318172304"/>
    <n v="5.5836028197194238"/>
    <n v="1.6750808459158273"/>
    <n v="1.395900704929856"/>
    <n v="0.10169491525423729"/>
    <n v="0.25"/>
  </r>
  <r>
    <x v="6"/>
    <x v="1"/>
    <x v="0"/>
    <n v="718"/>
    <n v="101"/>
    <n v="34"/>
    <n v="19"/>
    <n v="5"/>
    <n v="5"/>
    <n v="3"/>
    <n v="9"/>
    <n v="1727.5833333333333"/>
    <n v="19.680671458202692"/>
    <n v="10.998022285466211"/>
    <n v="2.8942163909121605"/>
    <n v="2.8942163909121605"/>
    <n v="0.14705882352941177"/>
    <n v="0.26315789473684209"/>
  </r>
  <r>
    <x v="6"/>
    <x v="1"/>
    <x v="1"/>
    <n v="660"/>
    <n v="82"/>
    <n v="29"/>
    <n v="10"/>
    <n v="1"/>
    <n v="3"/>
    <n v="4"/>
    <n v="9"/>
    <n v="1766.4166666666667"/>
    <n v="16.417417559088548"/>
    <n v="5.6611784686512241"/>
    <n v="0.56611784686512234"/>
    <n v="1.6983535405953671"/>
    <n v="3.4482758620689655E-2"/>
    <n v="0.3"/>
  </r>
  <r>
    <x v="6"/>
    <x v="1"/>
    <x v="2"/>
    <n v="562"/>
    <n v="62"/>
    <n v="23"/>
    <n v="16"/>
    <n v="1"/>
    <n v="3"/>
    <n v="5"/>
    <n v="9"/>
    <n v="1794.3333333333333"/>
    <n v="12.818131153631805"/>
    <n v="8.9169608025264715"/>
    <n v="0.55731005015790447"/>
    <n v="1.6719301504737136"/>
    <n v="4.3478260869565216E-2"/>
    <n v="0.1875"/>
  </r>
  <r>
    <x v="6"/>
    <x v="1"/>
    <x v="3"/>
    <n v="796"/>
    <n v="85"/>
    <n v="26"/>
    <n v="17"/>
    <n v="2"/>
    <n v="5"/>
    <n v="6"/>
    <n v="9"/>
    <n v="2385.25"/>
    <n v="10.900324913531076"/>
    <n v="7.1271355203857043"/>
    <n v="0.83848653181008281"/>
    <n v="2.0962163295252072"/>
    <n v="7.6923076923076927E-2"/>
    <n v="0.29411764705882354"/>
  </r>
  <r>
    <x v="6"/>
    <x v="1"/>
    <x v="4"/>
    <n v="918"/>
    <n v="133"/>
    <n v="52"/>
    <n v="9"/>
    <n v="9"/>
    <n v="2"/>
    <n v="7"/>
    <n v="9"/>
    <n v="2685.5833333333335"/>
    <n v="19.362646228317868"/>
    <n v="3.3512272318242466"/>
    <n v="3.3512272318242466"/>
    <n v="0.74471716262761034"/>
    <n v="0.17307692307692307"/>
    <n v="0.22222222222222221"/>
  </r>
  <r>
    <x v="6"/>
    <x v="1"/>
    <x v="5"/>
    <n v="882"/>
    <n v="134"/>
    <n v="47"/>
    <n v="14"/>
    <n v="13"/>
    <n v="5"/>
    <n v="8"/>
    <n v="9"/>
    <n v="2714.3333333333335"/>
    <n v="17.315485693233452"/>
    <n v="5.1578042490482625"/>
    <n v="4.7893896598305297"/>
    <n v="1.8420729460886651"/>
    <n v="0.27659574468085107"/>
    <n v="0.35714285714285715"/>
  </r>
  <r>
    <x v="7"/>
    <x v="1"/>
    <x v="0"/>
    <n v="1360"/>
    <n v="201"/>
    <n v="57"/>
    <n v="24"/>
    <n v="15"/>
    <n v="7"/>
    <n v="3"/>
    <n v="10"/>
    <n v="3207.25"/>
    <n v="17.772234780575257"/>
    <n v="7.4830462234001089"/>
    <n v="4.676903889625069"/>
    <n v="2.1825551484916987"/>
    <n v="0.26315789473684209"/>
    <n v="0.29166666666666669"/>
  </r>
  <r>
    <x v="7"/>
    <x v="1"/>
    <x v="1"/>
    <n v="1294"/>
    <n v="143"/>
    <n v="49"/>
    <n v="21"/>
    <n v="6"/>
    <n v="3"/>
    <n v="4"/>
    <n v="10"/>
    <n v="3288.5"/>
    <n v="14.900410521514367"/>
    <n v="6.3858902235061583"/>
    <n v="1.8245400638589022"/>
    <n v="0.91227003192945111"/>
    <n v="0.12244897959183673"/>
    <n v="0.14285714285714285"/>
  </r>
  <r>
    <x v="7"/>
    <x v="1"/>
    <x v="2"/>
    <n v="1167"/>
    <n v="127"/>
    <n v="33"/>
    <n v="14"/>
    <n v="5"/>
    <n v="2"/>
    <n v="5"/>
    <n v="10"/>
    <n v="3399.75"/>
    <n v="9.7065960732406786"/>
    <n v="4.1179498492536215"/>
    <n v="1.4706963747334363"/>
    <n v="0.58827854989337458"/>
    <n v="0.15151515151515152"/>
    <n v="0.14285714285714285"/>
  </r>
  <r>
    <x v="7"/>
    <x v="1"/>
    <x v="3"/>
    <n v="1261"/>
    <n v="158"/>
    <n v="36"/>
    <n v="29"/>
    <n v="8"/>
    <n v="7"/>
    <n v="6"/>
    <n v="10"/>
    <n v="3486.25"/>
    <n v="10.326281821441377"/>
    <n v="8.3183936894944424"/>
    <n v="2.2947292936536394"/>
    <n v="2.0078881319469346"/>
    <n v="0.22222222222222221"/>
    <n v="0.2413793103448276"/>
  </r>
  <r>
    <x v="7"/>
    <x v="1"/>
    <x v="4"/>
    <n v="1402"/>
    <n v="196"/>
    <n v="49"/>
    <n v="21"/>
    <n v="12"/>
    <n v="6"/>
    <n v="7"/>
    <n v="10"/>
    <n v="4084.75"/>
    <n v="11.9958381785911"/>
    <n v="5.1410735051104721"/>
    <n v="2.9377562886345552"/>
    <n v="1.4688781443172776"/>
    <n v="0.24489795918367346"/>
    <n v="0.2857142857142857"/>
  </r>
  <r>
    <x v="7"/>
    <x v="1"/>
    <x v="5"/>
    <n v="1435"/>
    <n v="166"/>
    <n v="49"/>
    <n v="28"/>
    <n v="5"/>
    <n v="5"/>
    <n v="8"/>
    <n v="10"/>
    <n v="4532.25"/>
    <n v="10.81140713773512"/>
    <n v="6.1779469358486399"/>
    <n v="1.1032048099729714"/>
    <n v="1.1032048099729714"/>
    <n v="0.10204081632653061"/>
    <n v="0.17857142857142858"/>
  </r>
  <r>
    <x v="8"/>
    <x v="1"/>
    <x v="0"/>
    <n v="1359"/>
    <n v="190"/>
    <n v="54"/>
    <n v="26"/>
    <n v="8"/>
    <n v="7"/>
    <n v="3"/>
    <n v="11"/>
    <n v="2902.75"/>
    <n v="18.603048833003189"/>
    <n v="8.9570235121867192"/>
    <n v="2.7560072345189908"/>
    <n v="2.4115063302041171"/>
    <n v="0.14814814814814814"/>
    <n v="0.26923076923076922"/>
  </r>
  <r>
    <x v="8"/>
    <x v="1"/>
    <x v="1"/>
    <n v="1218"/>
    <n v="174"/>
    <n v="41"/>
    <n v="29"/>
    <n v="9"/>
    <n v="10"/>
    <n v="4"/>
    <n v="11"/>
    <n v="2891.4166666666665"/>
    <n v="14.179900279563075"/>
    <n v="10.029685563593395"/>
    <n v="3.1126610369772605"/>
    <n v="3.4585122633080672"/>
    <n v="0.21951219512195122"/>
    <n v="0.34482758620689657"/>
  </r>
  <r>
    <x v="8"/>
    <x v="1"/>
    <x v="2"/>
    <n v="1169"/>
    <n v="186"/>
    <n v="44"/>
    <n v="50"/>
    <n v="3"/>
    <n v="19"/>
    <n v="5"/>
    <n v="11"/>
    <n v="2875.5"/>
    <n v="15.301686663189011"/>
    <n v="17.388280299078421"/>
    <n v="1.0432968179447053"/>
    <n v="6.6075465136498002"/>
    <n v="6.8181818181818177E-2"/>
    <n v="0.38"/>
  </r>
  <r>
    <x v="8"/>
    <x v="1"/>
    <x v="3"/>
    <n v="1037"/>
    <n v="135"/>
    <n v="39"/>
    <n v="39"/>
    <n v="6"/>
    <n v="8"/>
    <n v="6"/>
    <n v="11"/>
    <n v="2874.5833333333335"/>
    <n v="13.567183649804319"/>
    <n v="13.567183649804319"/>
    <n v="2.0872590230468182"/>
    <n v="2.7830120307290911"/>
    <n v="0.15384615384615385"/>
    <n v="0.20512820512820512"/>
  </r>
  <r>
    <x v="8"/>
    <x v="1"/>
    <x v="4"/>
    <n v="1136"/>
    <n v="175"/>
    <n v="51"/>
    <n v="27"/>
    <n v="10"/>
    <n v="7"/>
    <n v="7"/>
    <n v="11"/>
    <n v="2909.75"/>
    <n v="17.52727897585703"/>
    <n v="9.2791476931007821"/>
    <n v="3.4367213678151045"/>
    <n v="2.4057049574705731"/>
    <n v="0.19607843137254902"/>
    <n v="0.25925925925925924"/>
  </r>
  <r>
    <x v="8"/>
    <x v="1"/>
    <x v="5"/>
    <n v="1052"/>
    <n v="154"/>
    <n v="52"/>
    <n v="22"/>
    <n v="13"/>
    <n v="8"/>
    <n v="8"/>
    <n v="11"/>
    <n v="2915.0833333333335"/>
    <n v="17.838255052742916"/>
    <n v="7.5469540607758496"/>
    <n v="4.459563763185729"/>
    <n v="2.7443469311912176"/>
    <n v="0.25"/>
    <n v="0.36363636363636365"/>
  </r>
  <r>
    <x v="9"/>
    <x v="0"/>
    <x v="0"/>
    <n v="192"/>
    <n v="23"/>
    <n v="4"/>
    <n v="1"/>
    <m/>
    <n v="0"/>
    <n v="3"/>
    <n v="12"/>
    <n v="491"/>
    <n v="8.146639511201629"/>
    <n v="2.0366598778004072"/>
    <n v="0"/>
    <n v="0"/>
    <n v="0"/>
    <n v="0"/>
  </r>
  <r>
    <x v="9"/>
    <x v="0"/>
    <x v="1"/>
    <n v="203"/>
    <n v="33"/>
    <n v="10"/>
    <n v="4"/>
    <n v="3"/>
    <n v="1"/>
    <n v="4"/>
    <n v="12"/>
    <n v="484.91666666666669"/>
    <n v="20.622100017185083"/>
    <n v="8.2488400068740333"/>
    <n v="6.186630005155525"/>
    <n v="2.0622100017185083"/>
    <n v="0.3"/>
    <n v="0.25"/>
  </r>
  <r>
    <x v="9"/>
    <x v="0"/>
    <x v="2"/>
    <n v="143"/>
    <n v="14"/>
    <n v="4"/>
    <n v="7"/>
    <m/>
    <n v="3"/>
    <n v="5"/>
    <n v="12"/>
    <n v="472.75"/>
    <n v="8.4611316763617133"/>
    <n v="14.806980433632999"/>
    <n v="0"/>
    <n v="6.3458487572712849"/>
    <n v="0"/>
    <n v="0.42857142857142855"/>
  </r>
  <r>
    <x v="9"/>
    <x v="0"/>
    <x v="3"/>
    <n v="136"/>
    <n v="16"/>
    <n v="7"/>
    <n v="6"/>
    <m/>
    <n v="2"/>
    <n v="6"/>
    <n v="12"/>
    <n v="465.75"/>
    <n v="15.029522275899089"/>
    <n v="12.882447665056361"/>
    <n v="0"/>
    <n v="4.294149221685454"/>
    <n v="0"/>
    <n v="0.33333333333333331"/>
  </r>
  <r>
    <x v="9"/>
    <x v="0"/>
    <x v="4"/>
    <n v="170"/>
    <n v="29"/>
    <n v="7"/>
    <n v="8"/>
    <n v="2"/>
    <n v="3"/>
    <n v="7"/>
    <n v="12"/>
    <n v="479.58333333333331"/>
    <n v="14.596003475238923"/>
    <n v="16.681146828844483"/>
    <n v="4.1702867072111207"/>
    <n v="6.255430060816682"/>
    <n v="0.2857142857142857"/>
    <n v="0.375"/>
  </r>
  <r>
    <x v="9"/>
    <x v="0"/>
    <x v="5"/>
    <n v="175"/>
    <n v="30"/>
    <n v="3"/>
    <n v="9"/>
    <n v="2"/>
    <n v="6"/>
    <n v="8"/>
    <n v="12"/>
    <n v="505.5"/>
    <n v="5.9347181008902083"/>
    <n v="17.804154302670625"/>
    <n v="3.9564787339268048"/>
    <n v="11.869436201780417"/>
    <n v="0.66666666666666663"/>
    <n v="0.66666666666666663"/>
  </r>
  <r>
    <x v="10"/>
    <x v="0"/>
    <x v="0"/>
    <n v="560"/>
    <n v="60"/>
    <n v="16"/>
    <n v="5"/>
    <n v="1"/>
    <n v="0"/>
    <n v="3"/>
    <n v="13"/>
    <n v="1633.0833333333333"/>
    <n v="9.797417972138593"/>
    <n v="3.0616931162933105"/>
    <n v="0.61233862325866206"/>
    <n v="0"/>
    <n v="6.25E-2"/>
    <n v="0"/>
  </r>
  <r>
    <x v="10"/>
    <x v="0"/>
    <x v="1"/>
    <n v="631"/>
    <n v="88"/>
    <n v="18"/>
    <n v="7"/>
    <n v="1"/>
    <n v="2"/>
    <n v="4"/>
    <n v="13"/>
    <n v="1679.5"/>
    <n v="10.717475439118786"/>
    <n v="4.1679071152128611"/>
    <n v="0.59541530217326588"/>
    <n v="1.1908306043465318"/>
    <n v="5.5555555555555552E-2"/>
    <n v="0.2857142857142857"/>
  </r>
  <r>
    <x v="10"/>
    <x v="0"/>
    <x v="2"/>
    <n v="579"/>
    <n v="56"/>
    <n v="20"/>
    <n v="6"/>
    <n v="1"/>
    <n v="2"/>
    <n v="5"/>
    <n v="13"/>
    <n v="1713.75"/>
    <n v="11.670313639679067"/>
    <n v="3.5010940919037199"/>
    <n v="0.58351568198395332"/>
    <n v="1.1670313639679066"/>
    <n v="0.05"/>
    <n v="0.33333333333333331"/>
  </r>
  <r>
    <x v="10"/>
    <x v="0"/>
    <x v="3"/>
    <n v="552"/>
    <n v="73"/>
    <n v="20"/>
    <n v="14"/>
    <n v="3"/>
    <n v="4"/>
    <n v="6"/>
    <n v="13"/>
    <n v="1742.25"/>
    <n v="11.479408810446262"/>
    <n v="8.035586167312383"/>
    <n v="1.7219113215669393"/>
    <n v="2.2958817620892527"/>
    <n v="0.15"/>
    <n v="0.2857142857142857"/>
  </r>
  <r>
    <x v="10"/>
    <x v="0"/>
    <x v="4"/>
    <n v="567"/>
    <n v="83"/>
    <n v="14"/>
    <n v="20"/>
    <n v="1"/>
    <n v="8"/>
    <n v="7"/>
    <n v="13"/>
    <n v="1767.25"/>
    <n v="7.921912576036215"/>
    <n v="11.317017965766022"/>
    <n v="0.56585089828830104"/>
    <n v="4.5268071863064083"/>
    <n v="7.1428571428571425E-2"/>
    <n v="0.4"/>
  </r>
  <r>
    <x v="10"/>
    <x v="0"/>
    <x v="5"/>
    <n v="569"/>
    <n v="65"/>
    <n v="14"/>
    <n v="16"/>
    <n v="1"/>
    <n v="9"/>
    <n v="8"/>
    <n v="13"/>
    <n v="1823.4166666666667"/>
    <n v="7.6778940633426256"/>
    <n v="8.7747360723915726"/>
    <n v="0.54842100452447329"/>
    <n v="4.9357890407202589"/>
    <n v="7.1428571428571425E-2"/>
    <n v="0.5625"/>
  </r>
  <r>
    <x v="11"/>
    <x v="0"/>
    <x v="0"/>
    <n v="856"/>
    <n v="114"/>
    <n v="29"/>
    <n v="8"/>
    <n v="5"/>
    <n v="0"/>
    <n v="3"/>
    <n v="14"/>
    <n v="2261.0833333333335"/>
    <n v="12.825710389562525"/>
    <n v="3.5381270040172481"/>
    <n v="2.2113293775107801"/>
    <n v="0"/>
    <n v="0.17241379310344829"/>
    <n v="0"/>
  </r>
  <r>
    <x v="11"/>
    <x v="0"/>
    <x v="1"/>
    <n v="948"/>
    <n v="125"/>
    <n v="35"/>
    <n v="13"/>
    <n v="6"/>
    <n v="3"/>
    <n v="4"/>
    <n v="14"/>
    <n v="2255.9166666666665"/>
    <n v="15.514757489564479"/>
    <n v="5.7626242104096637"/>
    <n v="2.6596727124967678"/>
    <n v="1.3298363562483839"/>
    <n v="0.17142857142857143"/>
    <n v="0.23076923076923078"/>
  </r>
  <r>
    <x v="11"/>
    <x v="0"/>
    <x v="2"/>
    <n v="752"/>
    <n v="83"/>
    <n v="34"/>
    <n v="11"/>
    <n v="7"/>
    <n v="3"/>
    <n v="5"/>
    <n v="14"/>
    <n v="2263"/>
    <n v="15.024304021210781"/>
    <n v="4.860804242156429"/>
    <n v="3.0932390631904552"/>
    <n v="1.3256738842244808"/>
    <n v="0.20588235294117646"/>
    <n v="0.27272727272727271"/>
  </r>
  <r>
    <x v="11"/>
    <x v="0"/>
    <x v="3"/>
    <n v="804"/>
    <n v="96"/>
    <n v="34"/>
    <n v="13"/>
    <n v="4"/>
    <n v="8"/>
    <n v="6"/>
    <n v="14"/>
    <n v="2276.0833333333335"/>
    <n v="14.937941639512319"/>
    <n v="5.7115659209900045"/>
    <n v="1.7574048987661552"/>
    <n v="3.5148097975323105"/>
    <n v="0.11764705882352941"/>
    <n v="0.61538461538461542"/>
  </r>
  <r>
    <x v="11"/>
    <x v="0"/>
    <x v="4"/>
    <n v="866"/>
    <n v="100"/>
    <n v="32"/>
    <n v="9"/>
    <n v="3"/>
    <n v="0"/>
    <n v="7"/>
    <n v="14"/>
    <n v="2328.5"/>
    <n v="13.7427528451793"/>
    <n v="3.8651492377066781"/>
    <n v="1.2883830792355595"/>
    <n v="0"/>
    <n v="9.375E-2"/>
    <n v="0"/>
  </r>
  <r>
    <x v="11"/>
    <x v="0"/>
    <x v="5"/>
    <n v="839"/>
    <n v="103"/>
    <n v="26"/>
    <n v="13"/>
    <n v="3"/>
    <n v="3"/>
    <n v="8"/>
    <n v="14"/>
    <n v="2359.4166666666665"/>
    <n v="11.019672941758204"/>
    <n v="5.5098364708791019"/>
    <n v="1.2715007240490235"/>
    <n v="1.2715007240490235"/>
    <n v="0.11538461538461539"/>
    <n v="0.23076923076923078"/>
  </r>
  <r>
    <x v="12"/>
    <x v="0"/>
    <x v="0"/>
    <n v="541"/>
    <n v="78"/>
    <n v="19"/>
    <n v="8"/>
    <n v="2"/>
    <n v="2"/>
    <n v="3"/>
    <n v="15"/>
    <n v="1374.75"/>
    <n v="13.820694671758501"/>
    <n v="5.8192398617930534"/>
    <n v="1.4548099654482634"/>
    <n v="1.4548099654482634"/>
    <n v="0.10526315789473684"/>
    <n v="0.25"/>
  </r>
  <r>
    <x v="12"/>
    <x v="0"/>
    <x v="1"/>
    <n v="551"/>
    <n v="82"/>
    <n v="15"/>
    <n v="27"/>
    <n v="3"/>
    <n v="8"/>
    <n v="4"/>
    <n v="15"/>
    <n v="1558.9166666666667"/>
    <n v="9.6220666060832851"/>
    <n v="17.319719890949912"/>
    <n v="1.9244133212166568"/>
    <n v="5.1317688565777519"/>
    <n v="0.2"/>
    <n v="0.29629629629629628"/>
  </r>
  <r>
    <x v="12"/>
    <x v="0"/>
    <x v="2"/>
    <n v="525"/>
    <n v="63"/>
    <n v="14"/>
    <n v="7"/>
    <n v="2"/>
    <n v="1"/>
    <n v="5"/>
    <n v="15"/>
    <n v="1571"/>
    <n v="8.9115213239974551"/>
    <n v="4.4557606619987276"/>
    <n v="1.273074474856779"/>
    <n v="0.63653723742838952"/>
    <n v="0.14285714285714285"/>
    <n v="0.14285714285714285"/>
  </r>
  <r>
    <x v="12"/>
    <x v="0"/>
    <x v="3"/>
    <n v="479"/>
    <n v="52"/>
    <n v="16"/>
    <n v="12"/>
    <n v="4"/>
    <n v="2"/>
    <n v="6"/>
    <n v="15"/>
    <n v="1589.4166666666667"/>
    <n v="10.066586273790174"/>
    <n v="7.5499397053426307"/>
    <n v="2.5166465684475434"/>
    <n v="1.2583232842237717"/>
    <n v="0.25"/>
    <n v="0.16666666666666666"/>
  </r>
  <r>
    <x v="12"/>
    <x v="0"/>
    <x v="4"/>
    <n v="548"/>
    <n v="89"/>
    <n v="17"/>
    <n v="9"/>
    <n v="4"/>
    <n v="0"/>
    <n v="7"/>
    <n v="15"/>
    <n v="1605.75"/>
    <n v="10.586953137163318"/>
    <n v="5.604857543204111"/>
    <n v="2.4910477969796045"/>
    <n v="0"/>
    <n v="0.23529411764705882"/>
    <n v="0"/>
  </r>
  <r>
    <x v="12"/>
    <x v="0"/>
    <x v="5"/>
    <n v="608"/>
    <n v="83"/>
    <n v="16"/>
    <n v="9"/>
    <n v="3"/>
    <n v="3"/>
    <n v="8"/>
    <n v="15"/>
    <n v="1594.0833333333333"/>
    <n v="10.037116420095144"/>
    <n v="5.6458779863035184"/>
    <n v="1.8819593287678396"/>
    <n v="1.8819593287678396"/>
    <n v="0.1875"/>
    <n v="0.33333333333333331"/>
  </r>
  <r>
    <x v="13"/>
    <x v="0"/>
    <x v="0"/>
    <n v="659"/>
    <n v="84"/>
    <n v="25"/>
    <n v="18"/>
    <n v="6"/>
    <n v="5"/>
    <n v="3"/>
    <n v="16"/>
    <n v="1409.8333333333333"/>
    <n v="17.732592505024236"/>
    <n v="12.76746660361745"/>
    <n v="4.2558222012058158"/>
    <n v="3.5465185010048472"/>
    <n v="0.24"/>
    <n v="0.27777777777777779"/>
  </r>
  <r>
    <x v="13"/>
    <x v="0"/>
    <x v="1"/>
    <n v="570"/>
    <n v="73"/>
    <n v="22"/>
    <n v="5"/>
    <n v="3"/>
    <n v="0"/>
    <n v="4"/>
    <n v="16"/>
    <n v="1468.5"/>
    <n v="14.9812734082397"/>
    <n v="3.4048348655090228"/>
    <n v="2.042900919305414"/>
    <n v="0"/>
    <n v="0.13636363636363635"/>
    <n v="0"/>
  </r>
  <r>
    <x v="13"/>
    <x v="0"/>
    <x v="2"/>
    <n v="519"/>
    <n v="75"/>
    <n v="14"/>
    <n v="7"/>
    <n v="2"/>
    <n v="1"/>
    <n v="5"/>
    <n v="16"/>
    <n v="1518.8333333333333"/>
    <n v="9.2176012290134981"/>
    <n v="4.608800614506749"/>
    <n v="1.3168001755733567"/>
    <n v="0.65840008778667836"/>
    <n v="0.14285714285714285"/>
    <n v="0.14285714285714285"/>
  </r>
  <r>
    <x v="13"/>
    <x v="0"/>
    <x v="3"/>
    <n v="482"/>
    <n v="57"/>
    <n v="17"/>
    <n v="15"/>
    <n v="4"/>
    <n v="3"/>
    <n v="6"/>
    <n v="16"/>
    <n v="1540.5833333333333"/>
    <n v="11.034781197598313"/>
    <n v="9.7365716449396871"/>
    <n v="2.5964191053172501"/>
    <n v="1.9473143289879375"/>
    <n v="0.23529411764705882"/>
    <n v="0.2"/>
  </r>
  <r>
    <x v="13"/>
    <x v="0"/>
    <x v="4"/>
    <n v="534"/>
    <n v="73"/>
    <n v="15"/>
    <n v="5"/>
    <n v="6"/>
    <n v="1"/>
    <n v="7"/>
    <n v="16"/>
    <n v="1559.9166666666667"/>
    <n v="9.6158982851648069"/>
    <n v="3.2052994283882685"/>
    <n v="3.8463593140659222"/>
    <n v="0.6410598856776536"/>
    <n v="0.4"/>
    <n v="0.2"/>
  </r>
  <r>
    <x v="13"/>
    <x v="0"/>
    <x v="5"/>
    <n v="491"/>
    <n v="49"/>
    <n v="19"/>
    <n v="7"/>
    <n v="1"/>
    <n v="2"/>
    <n v="8"/>
    <n v="16"/>
    <n v="1587.75"/>
    <n v="11.96661943001102"/>
    <n v="4.4087545268461659"/>
    <n v="0.62982207526373801"/>
    <n v="1.259644150527476"/>
    <n v="5.2631578947368418E-2"/>
    <n v="0.2857142857142857"/>
  </r>
  <r>
    <x v="14"/>
    <x v="0"/>
    <x v="0"/>
    <n v="666"/>
    <n v="108"/>
    <n v="13"/>
    <n v="9"/>
    <n v="3"/>
    <n v="2"/>
    <n v="3"/>
    <n v="17"/>
    <n v="1780.0833333333333"/>
    <n v="7.3030288844155242"/>
    <n v="5.055943073826132"/>
    <n v="1.685314357942044"/>
    <n v="1.1235429052946959"/>
    <n v="0.23076923076923078"/>
    <n v="0.22222222222222221"/>
  </r>
  <r>
    <x v="14"/>
    <x v="0"/>
    <x v="1"/>
    <n v="692"/>
    <n v="100"/>
    <n v="17"/>
    <n v="10"/>
    <n v="5"/>
    <n v="4"/>
    <n v="4"/>
    <n v="17"/>
    <n v="1799.75"/>
    <n v="9.445756355049312"/>
    <n v="5.5563272676760658"/>
    <n v="2.7781636338380329"/>
    <n v="2.2225309070704267"/>
    <n v="0.29411764705882354"/>
    <n v="0.4"/>
  </r>
  <r>
    <x v="14"/>
    <x v="0"/>
    <x v="2"/>
    <n v="616"/>
    <n v="77"/>
    <n v="15"/>
    <n v="14"/>
    <m/>
    <n v="3"/>
    <n v="5"/>
    <n v="17"/>
    <n v="1797.75"/>
    <n v="8.3437630371297455"/>
    <n v="7.7875121679877628"/>
    <n v="0"/>
    <n v="1.6687526074259491"/>
    <n v="0"/>
    <n v="0.21428571428571427"/>
  </r>
  <r>
    <x v="14"/>
    <x v="0"/>
    <x v="3"/>
    <n v="592"/>
    <n v="82"/>
    <n v="26"/>
    <n v="9"/>
    <n v="6"/>
    <n v="2"/>
    <n v="6"/>
    <n v="17"/>
    <n v="1803.8333333333333"/>
    <n v="14.413748498567864"/>
    <n v="4.9893744802734918"/>
    <n v="3.3262496535156614"/>
    <n v="1.1087498845052204"/>
    <n v="0.23076923076923078"/>
    <n v="0.22222222222222221"/>
  </r>
  <r>
    <x v="14"/>
    <x v="0"/>
    <x v="4"/>
    <n v="652"/>
    <n v="104"/>
    <n v="24"/>
    <n v="9"/>
    <n v="4"/>
    <n v="3"/>
    <n v="7"/>
    <n v="17"/>
    <n v="1815.6666666666667"/>
    <n v="13.218285294657608"/>
    <n v="4.9568569854966036"/>
    <n v="2.2030475491096015"/>
    <n v="1.652285661832201"/>
    <n v="0.16666666666666666"/>
    <n v="0.33333333333333331"/>
  </r>
  <r>
    <x v="14"/>
    <x v="0"/>
    <x v="5"/>
    <n v="559"/>
    <n v="68"/>
    <n v="28"/>
    <n v="5"/>
    <n v="7"/>
    <n v="0"/>
    <n v="8"/>
    <n v="17"/>
    <n v="1850"/>
    <n v="15.135135135135135"/>
    <n v="2.7027027027027026"/>
    <n v="3.7837837837837838"/>
    <n v="0"/>
    <n v="0.25"/>
    <n v="0"/>
  </r>
  <r>
    <x v="15"/>
    <x v="0"/>
    <x v="0"/>
    <n v="596"/>
    <n v="76"/>
    <n v="19"/>
    <n v="7"/>
    <n v="3"/>
    <n v="1"/>
    <n v="3"/>
    <n v="18"/>
    <n v="1778.8333333333333"/>
    <n v="10.681158062400451"/>
    <n v="3.9351634966738498"/>
    <n v="1.6864986414316501"/>
    <n v="0.56216621381054999"/>
    <n v="0.15789473684210525"/>
    <n v="0.14285714285714285"/>
  </r>
  <r>
    <x v="15"/>
    <x v="0"/>
    <x v="1"/>
    <n v="666"/>
    <n v="80"/>
    <n v="24"/>
    <n v="5"/>
    <m/>
    <n v="0"/>
    <n v="4"/>
    <n v="18"/>
    <n v="1822.5833333333333"/>
    <n v="13.168122170911253"/>
    <n v="2.7433587856065107"/>
    <n v="0"/>
    <n v="0"/>
    <n v="0"/>
    <n v="0"/>
  </r>
  <r>
    <x v="15"/>
    <x v="0"/>
    <x v="2"/>
    <n v="707"/>
    <n v="102"/>
    <n v="19"/>
    <n v="25"/>
    <n v="3"/>
    <n v="9"/>
    <n v="5"/>
    <n v="18"/>
    <n v="1836.4166666666667"/>
    <n v="10.346235876026682"/>
    <n v="13.613468257929844"/>
    <n v="1.6336161909515814"/>
    <n v="4.900848572854744"/>
    <n v="0.15789473684210525"/>
    <n v="0.36"/>
  </r>
  <r>
    <x v="15"/>
    <x v="0"/>
    <x v="3"/>
    <n v="652"/>
    <n v="101"/>
    <n v="22"/>
    <n v="15"/>
    <n v="3"/>
    <n v="3"/>
    <n v="6"/>
    <n v="18"/>
    <n v="1823.1666666666667"/>
    <n v="12.066916537160617"/>
    <n v="8.2274430935186036"/>
    <n v="1.6454886187037205"/>
    <n v="1.6454886187037205"/>
    <n v="0.13636363636363635"/>
    <n v="0.2"/>
  </r>
  <r>
    <x v="15"/>
    <x v="0"/>
    <x v="4"/>
    <n v="648"/>
    <n v="92"/>
    <n v="20"/>
    <n v="16"/>
    <n v="5"/>
    <n v="3"/>
    <n v="7"/>
    <n v="18"/>
    <n v="1815.4166666666667"/>
    <n v="11.016754647693366"/>
    <n v="8.8134037181546923"/>
    <n v="2.7541886619233416"/>
    <n v="1.652513197154005"/>
    <n v="0.25"/>
    <n v="0.1875"/>
  </r>
  <r>
    <x v="15"/>
    <x v="0"/>
    <x v="5"/>
    <n v="590"/>
    <n v="83"/>
    <n v="16"/>
    <n v="14"/>
    <n v="3"/>
    <n v="3"/>
    <n v="8"/>
    <n v="18"/>
    <n v="1830.6666666666667"/>
    <n v="8.7399854333576101"/>
    <n v="7.6474872541879089"/>
    <n v="1.6387472687545521"/>
    <n v="1.6387472687545521"/>
    <n v="0.1875"/>
    <n v="0.21428571428571427"/>
  </r>
  <r>
    <x v="16"/>
    <x v="0"/>
    <x v="0"/>
    <n v="490"/>
    <n v="66"/>
    <n v="18"/>
    <n v="15"/>
    <n v="2"/>
    <n v="5"/>
    <n v="3"/>
    <n v="19"/>
    <n v="1141.4166666666667"/>
    <n v="15.769876615317223"/>
    <n v="13.141563846097686"/>
    <n v="1.7522085128130245"/>
    <n v="4.3805212820325616"/>
    <n v="0.1111111111111111"/>
    <n v="0.33333333333333331"/>
  </r>
  <r>
    <x v="16"/>
    <x v="0"/>
    <x v="1"/>
    <n v="521"/>
    <n v="81"/>
    <n v="19"/>
    <n v="10"/>
    <n v="5"/>
    <n v="1"/>
    <n v="4"/>
    <n v="19"/>
    <n v="1135.1666666666667"/>
    <n v="16.737630303920128"/>
    <n v="8.8092791073263843"/>
    <n v="4.4046395536631922"/>
    <n v="0.88092791073263832"/>
    <n v="0.26315789473684209"/>
    <n v="0.1"/>
  </r>
  <r>
    <x v="16"/>
    <x v="0"/>
    <x v="2"/>
    <n v="495"/>
    <n v="56"/>
    <n v="20"/>
    <n v="5"/>
    <n v="4"/>
    <n v="1"/>
    <n v="5"/>
    <n v="19"/>
    <n v="1120.5"/>
    <n v="17.849174475680499"/>
    <n v="4.4622936189201248"/>
    <n v="3.5698348951360996"/>
    <n v="0.89245872378402491"/>
    <n v="0.2"/>
    <n v="0.2"/>
  </r>
  <r>
    <x v="16"/>
    <x v="0"/>
    <x v="3"/>
    <n v="416"/>
    <n v="56"/>
    <n v="16"/>
    <n v="21"/>
    <m/>
    <n v="7"/>
    <n v="6"/>
    <n v="19"/>
    <n v="1104.5"/>
    <n v="14.486192847442281"/>
    <n v="19.013128112267996"/>
    <n v="0"/>
    <n v="6.3377093707559986"/>
    <n v="0"/>
    <n v="0.33333333333333331"/>
  </r>
  <r>
    <x v="16"/>
    <x v="0"/>
    <x v="4"/>
    <n v="396"/>
    <n v="49"/>
    <n v="22"/>
    <n v="5"/>
    <n v="4"/>
    <n v="0"/>
    <n v="7"/>
    <n v="19"/>
    <n v="1088.1666666666667"/>
    <n v="20.217491193138304"/>
    <n v="4.5948843620768871"/>
    <n v="3.67590748966151"/>
    <n v="0"/>
    <n v="0.18181818181818182"/>
    <n v="0"/>
  </r>
  <r>
    <x v="16"/>
    <x v="0"/>
    <x v="5"/>
    <n v="414"/>
    <n v="72"/>
    <n v="23"/>
    <n v="9"/>
    <n v="9"/>
    <n v="1"/>
    <n v="8"/>
    <n v="19"/>
    <n v="1055.6666666666667"/>
    <n v="21.78718029681086"/>
    <n v="8.5254183770129455"/>
    <n v="8.5254183770129455"/>
    <n v="0.94726870855699397"/>
    <n v="0.39130434782608697"/>
    <n v="0.1111111111111111"/>
  </r>
  <r>
    <x v="17"/>
    <x v="1"/>
    <x v="0"/>
    <n v="312"/>
    <n v="39"/>
    <n v="8"/>
    <n v="5"/>
    <m/>
    <n v="2"/>
    <n v="3"/>
    <n v="20"/>
    <n v="864.08333333333337"/>
    <n v="9.2583662841161143"/>
    <n v="5.7864789275725723"/>
    <n v="0"/>
    <n v="2.3145915710290286"/>
    <n v="0"/>
    <n v="0.4"/>
  </r>
  <r>
    <x v="17"/>
    <x v="1"/>
    <x v="1"/>
    <n v="298"/>
    <n v="33"/>
    <n v="5"/>
    <n v="8"/>
    <m/>
    <n v="1"/>
    <n v="4"/>
    <n v="20"/>
    <n v="866.75"/>
    <n v="5.7686760888376121"/>
    <n v="9.2298817421401775"/>
    <n v="0"/>
    <n v="1.1537352177675222"/>
    <n v="0"/>
    <n v="0.125"/>
  </r>
  <r>
    <x v="17"/>
    <x v="1"/>
    <x v="2"/>
    <n v="258"/>
    <n v="25"/>
    <n v="9"/>
    <n v="5"/>
    <n v="2"/>
    <n v="1"/>
    <n v="5"/>
    <n v="20"/>
    <n v="837.25"/>
    <n v="10.749477455957003"/>
    <n v="5.9719319199761127"/>
    <n v="2.3887727679904449"/>
    <n v="1.1943863839952225"/>
    <n v="0.22222222222222221"/>
    <n v="0.2"/>
  </r>
  <r>
    <x v="17"/>
    <x v="1"/>
    <x v="3"/>
    <n v="254"/>
    <n v="25"/>
    <n v="9"/>
    <n v="7"/>
    <n v="2"/>
    <n v="0"/>
    <n v="6"/>
    <n v="20"/>
    <n v="809.08333333333337"/>
    <n v="11.123699660109176"/>
    <n v="8.6517664023071372"/>
    <n v="2.4719332578020392"/>
    <n v="0"/>
    <n v="0.22222222222222221"/>
    <n v="0"/>
  </r>
  <r>
    <x v="17"/>
    <x v="1"/>
    <x v="4"/>
    <n v="222"/>
    <n v="25"/>
    <n v="11"/>
    <n v="2"/>
    <n v="4"/>
    <n v="0"/>
    <n v="7"/>
    <n v="20"/>
    <n v="794.75"/>
    <n v="13.84083044982699"/>
    <n v="2.5165146272412708"/>
    <n v="5.0330292544825417"/>
    <n v="0"/>
    <n v="0.36363636363636365"/>
    <n v="0"/>
  </r>
  <r>
    <x v="17"/>
    <x v="1"/>
    <x v="5"/>
    <n v="208"/>
    <n v="22"/>
    <n v="7"/>
    <n v="4"/>
    <n v="2"/>
    <n v="0"/>
    <n v="8"/>
    <n v="20"/>
    <n v="808.91666666666663"/>
    <n v="8.6535489852683636"/>
    <n v="4.9448851344390645"/>
    <n v="2.4724425672195323"/>
    <n v="0"/>
    <n v="0.2857142857142857"/>
    <n v="0"/>
  </r>
  <r>
    <x v="18"/>
    <x v="1"/>
    <x v="0"/>
    <n v="438"/>
    <n v="54"/>
    <n v="21"/>
    <n v="3"/>
    <n v="5"/>
    <n v="1"/>
    <n v="3"/>
    <n v="22"/>
    <n v="1196.25"/>
    <n v="17.554858934169278"/>
    <n v="2.5078369905956115"/>
    <n v="4.1797283176593529"/>
    <n v="0.8359456635318705"/>
    <n v="0.23809523809523808"/>
    <n v="0.33333333333333331"/>
  </r>
  <r>
    <x v="18"/>
    <x v="1"/>
    <x v="1"/>
    <n v="416"/>
    <n v="65"/>
    <n v="19"/>
    <n v="7"/>
    <n v="4"/>
    <n v="3"/>
    <n v="4"/>
    <n v="22"/>
    <n v="1193"/>
    <n v="15.92623637887678"/>
    <n v="5.8675607711651301"/>
    <n v="3.3528918692372169"/>
    <n v="2.5146689019279127"/>
    <n v="0.21052631578947367"/>
    <n v="0.42857142857142855"/>
  </r>
  <r>
    <x v="18"/>
    <x v="1"/>
    <x v="2"/>
    <n v="473"/>
    <n v="82"/>
    <n v="24"/>
    <n v="4"/>
    <n v="6"/>
    <n v="1"/>
    <n v="5"/>
    <n v="22"/>
    <n v="1203.8333333333333"/>
    <n v="19.93631455074069"/>
    <n v="3.3227190917901148"/>
    <n v="4.9840786376851725"/>
    <n v="0.83067977294752871"/>
    <n v="0.25"/>
    <n v="0.25"/>
  </r>
  <r>
    <x v="18"/>
    <x v="1"/>
    <x v="3"/>
    <n v="414"/>
    <n v="77"/>
    <n v="26"/>
    <n v="4"/>
    <n v="10"/>
    <n v="0"/>
    <n v="6"/>
    <n v="22"/>
    <n v="1196"/>
    <n v="21.739130434782609"/>
    <n v="3.3444816053511706"/>
    <n v="8.3612040133779253"/>
    <n v="0"/>
    <n v="0.38461538461538464"/>
    <n v="0"/>
  </r>
  <r>
    <x v="18"/>
    <x v="1"/>
    <x v="4"/>
    <n v="393"/>
    <n v="53"/>
    <n v="18"/>
    <n v="6"/>
    <n v="2"/>
    <n v="1"/>
    <n v="7"/>
    <n v="22"/>
    <n v="1192.6666666666667"/>
    <n v="15.09223029625489"/>
    <n v="5.0307434320849636"/>
    <n v="1.6769144773616544"/>
    <n v="0.83845723868082722"/>
    <n v="0.1111111111111111"/>
    <n v="0.16666666666666666"/>
  </r>
  <r>
    <x v="18"/>
    <x v="1"/>
    <x v="5"/>
    <n v="378"/>
    <n v="52"/>
    <n v="18"/>
    <n v="3"/>
    <n v="2"/>
    <n v="0"/>
    <n v="8"/>
    <n v="22"/>
    <n v="1186.1666666666667"/>
    <n v="15.17493325839539"/>
    <n v="2.5291555430658983"/>
    <n v="1.6861036953772655"/>
    <n v="0"/>
    <n v="0.1111111111111111"/>
    <n v="0"/>
  </r>
  <r>
    <x v="19"/>
    <x v="2"/>
    <x v="0"/>
    <n v="1241"/>
    <n v="194"/>
    <n v="46"/>
    <n v="15"/>
    <n v="8"/>
    <n v="1"/>
    <n v="3"/>
    <n v="23"/>
    <n v="2598.9166666666665"/>
    <n v="17.699682560041044"/>
    <n v="5.7716356174046881"/>
    <n v="3.0782056626158338"/>
    <n v="0.38477570782697923"/>
    <n v="0.17391304347826086"/>
    <n v="6.6666666666666666E-2"/>
  </r>
  <r>
    <x v="19"/>
    <x v="2"/>
    <x v="1"/>
    <n v="1112"/>
    <n v="188"/>
    <n v="43"/>
    <n v="16"/>
    <n v="11"/>
    <n v="7"/>
    <n v="4"/>
    <n v="23"/>
    <n v="2525"/>
    <n v="17.029702970297031"/>
    <n v="6.3366336633663369"/>
    <n v="4.3564356435643568"/>
    <n v="2.7722772277227721"/>
    <n v="0.2558139534883721"/>
    <n v="0.4375"/>
  </r>
  <r>
    <x v="19"/>
    <x v="2"/>
    <x v="2"/>
    <n v="1051"/>
    <n v="165"/>
    <n v="27"/>
    <n v="22"/>
    <n v="5"/>
    <n v="8"/>
    <n v="5"/>
    <n v="23"/>
    <n v="2511.3333333333335"/>
    <n v="10.751260950358374"/>
    <n v="8.76028670029201"/>
    <n v="1.9909742500663656"/>
    <n v="3.1855588001061852"/>
    <n v="0.18518518518518517"/>
    <n v="0.36363636363636365"/>
  </r>
  <r>
    <x v="19"/>
    <x v="2"/>
    <x v="3"/>
    <n v="954"/>
    <n v="131"/>
    <n v="43"/>
    <n v="17"/>
    <n v="10"/>
    <n v="6"/>
    <n v="6"/>
    <n v="23"/>
    <n v="2515.9166666666665"/>
    <n v="17.091186115067405"/>
    <n v="6.7569805571196717"/>
    <n v="3.9746944453645128"/>
    <n v="2.3848166672187081"/>
    <n v="0.23255813953488372"/>
    <n v="0.35294117647058826"/>
  </r>
  <r>
    <x v="19"/>
    <x v="2"/>
    <x v="4"/>
    <n v="1044"/>
    <n v="176"/>
    <n v="50"/>
    <n v="27"/>
    <n v="13"/>
    <n v="14"/>
    <n v="7"/>
    <n v="23"/>
    <n v="2562.9166666666665"/>
    <n v="19.509022923101934"/>
    <n v="10.534872378475045"/>
    <n v="5.0723459600065031"/>
    <n v="5.462526418468542"/>
    <n v="0.26"/>
    <n v="0.51851851851851849"/>
  </r>
  <r>
    <x v="19"/>
    <x v="2"/>
    <x v="5"/>
    <n v="1048"/>
    <n v="191"/>
    <n v="35"/>
    <n v="24"/>
    <n v="12"/>
    <n v="13"/>
    <n v="8"/>
    <n v="23"/>
    <n v="2601.1666666666665"/>
    <n v="13.455500736848851"/>
    <n v="9.226629076696355"/>
    <n v="4.6133145383481775"/>
    <n v="4.997757416543859"/>
    <n v="0.34285714285714286"/>
    <n v="0.54166666666666663"/>
  </r>
  <r>
    <x v="20"/>
    <x v="2"/>
    <x v="0"/>
    <n v="252"/>
    <n v="35"/>
    <n v="6"/>
    <n v="4"/>
    <n v="2"/>
    <n v="0"/>
    <n v="3"/>
    <n v="25"/>
    <n v="722.08333333333337"/>
    <n v="8.3092902481246398"/>
    <n v="5.5395268320830926"/>
    <n v="2.7697634160415463"/>
    <n v="0"/>
    <n v="0.33333333333333331"/>
    <n v="0"/>
  </r>
  <r>
    <x v="20"/>
    <x v="2"/>
    <x v="1"/>
    <n v="252"/>
    <n v="35"/>
    <n v="6"/>
    <n v="3"/>
    <n v="1"/>
    <n v="1"/>
    <n v="4"/>
    <n v="25"/>
    <n v="720.5"/>
    <n v="8.3275503122831367"/>
    <n v="4.1637751561415683"/>
    <n v="1.3879250520471893"/>
    <n v="1.3879250520471893"/>
    <n v="0.16666666666666666"/>
    <n v="0.33333333333333331"/>
  </r>
  <r>
    <x v="20"/>
    <x v="2"/>
    <x v="2"/>
    <n v="270"/>
    <n v="46"/>
    <n v="11"/>
    <n v="1"/>
    <n v="2"/>
    <n v="0"/>
    <n v="5"/>
    <n v="25"/>
    <n v="741.16666666666663"/>
    <n v="14.841466156959749"/>
    <n v="1.34922419608725"/>
    <n v="2.6984483921744999"/>
    <n v="0"/>
    <n v="0.18181818181818182"/>
    <n v="0"/>
  </r>
  <r>
    <x v="20"/>
    <x v="2"/>
    <x v="3"/>
    <n v="214"/>
    <n v="23"/>
    <n v="10"/>
    <n v="3"/>
    <n v="1"/>
    <n v="0"/>
    <n v="6"/>
    <n v="25"/>
    <n v="766.41666666666663"/>
    <n v="13.047732956398827"/>
    <n v="3.9143198869196483"/>
    <n v="1.3047732956398825"/>
    <n v="0"/>
    <n v="0.1"/>
    <n v="0"/>
  </r>
  <r>
    <x v="20"/>
    <x v="2"/>
    <x v="4"/>
    <n v="246"/>
    <n v="44"/>
    <n v="16"/>
    <n v="5"/>
    <n v="3"/>
    <n v="0"/>
    <n v="7"/>
    <n v="25"/>
    <n v="775.83333333333337"/>
    <n v="20.622986036519869"/>
    <n v="6.4446831364124595"/>
    <n v="3.8668098818474759"/>
    <n v="0"/>
    <n v="0.1875"/>
    <n v="0"/>
  </r>
  <r>
    <x v="20"/>
    <x v="2"/>
    <x v="5"/>
    <n v="275"/>
    <n v="37"/>
    <n v="14"/>
    <n v="4"/>
    <m/>
    <n v="0"/>
    <n v="8"/>
    <n v="25"/>
    <n v="791.66666666666663"/>
    <n v="17.684210526315791"/>
    <n v="5.0526315789473681"/>
    <n v="0"/>
    <n v="0"/>
    <n v="0"/>
    <n v="0"/>
  </r>
  <r>
    <x v="21"/>
    <x v="2"/>
    <x v="0"/>
    <n v="717"/>
    <n v="88"/>
    <n v="31"/>
    <n v="15"/>
    <n v="4"/>
    <n v="2"/>
    <n v="3"/>
    <n v="26"/>
    <n v="1940.1666666666667"/>
    <n v="15.978008762133838"/>
    <n v="7.731294562322824"/>
    <n v="2.0616785499527528"/>
    <n v="1.0308392749763764"/>
    <n v="0.12903225806451613"/>
    <n v="0.13333333333333333"/>
  </r>
  <r>
    <x v="21"/>
    <x v="2"/>
    <x v="1"/>
    <n v="791"/>
    <n v="87"/>
    <n v="25"/>
    <n v="14"/>
    <n v="5"/>
    <n v="3"/>
    <n v="4"/>
    <n v="26"/>
    <n v="2111.3333333333335"/>
    <n v="11.840858856962424"/>
    <n v="6.630880959898958"/>
    <n v="2.3681717713924848"/>
    <n v="1.4209030628354911"/>
    <n v="0.2"/>
    <n v="0.21428571428571427"/>
  </r>
  <r>
    <x v="21"/>
    <x v="2"/>
    <x v="2"/>
    <n v="760"/>
    <n v="89"/>
    <n v="26"/>
    <n v="9"/>
    <n v="3"/>
    <n v="2"/>
    <n v="5"/>
    <n v="26"/>
    <n v="2138.9166666666665"/>
    <n v="12.155686289788445"/>
    <n v="4.2077375618498465"/>
    <n v="1.4025791872832822"/>
    <n v="0.93505279152218812"/>
    <n v="0.11538461538461539"/>
    <n v="0.22222222222222221"/>
  </r>
  <r>
    <x v="21"/>
    <x v="2"/>
    <x v="3"/>
    <n v="757"/>
    <n v="109"/>
    <n v="44"/>
    <n v="18"/>
    <n v="9"/>
    <n v="4"/>
    <n v="6"/>
    <n v="26"/>
    <n v="2203.0833333333335"/>
    <n v="19.972008926882776"/>
    <n v="8.1703672882702261"/>
    <n v="4.085183644135113"/>
    <n v="1.8156371751711615"/>
    <n v="0.20454545454545456"/>
    <n v="0.22222222222222221"/>
  </r>
  <r>
    <x v="21"/>
    <x v="2"/>
    <x v="4"/>
    <n v="899"/>
    <n v="116"/>
    <n v="24"/>
    <n v="18"/>
    <n v="6"/>
    <n v="4"/>
    <n v="7"/>
    <n v="26"/>
    <n v="2742.5833333333335"/>
    <n v="8.7508735681079255"/>
    <n v="6.5631551760809455"/>
    <n v="2.1877183920269814"/>
    <n v="1.4584789280179877"/>
    <n v="0.25"/>
    <n v="0.22222222222222221"/>
  </r>
  <r>
    <x v="21"/>
    <x v="2"/>
    <x v="5"/>
    <n v="991"/>
    <n v="140"/>
    <n v="23"/>
    <n v="18"/>
    <n v="5"/>
    <n v="7"/>
    <n v="8"/>
    <n v="26"/>
    <n v="3091.75"/>
    <n v="7.4391525834883163"/>
    <n v="5.8219455001212905"/>
    <n v="1.6172070833670251"/>
    <n v="2.2640899167138349"/>
    <n v="0.21739130434782608"/>
    <n v="0.3888888888888889"/>
  </r>
  <r>
    <x v="22"/>
    <x v="2"/>
    <x v="0"/>
    <n v="598"/>
    <n v="88"/>
    <n v="18"/>
    <n v="18"/>
    <n v="10"/>
    <n v="11"/>
    <n v="3"/>
    <n v="28"/>
    <n v="1524.0833333333333"/>
    <n v="11.810377822734978"/>
    <n v="11.810377822734978"/>
    <n v="6.5613210126305432"/>
    <n v="7.2174531138935976"/>
    <n v="0.55555555555555558"/>
    <n v="0.61111111111111116"/>
  </r>
  <r>
    <x v="22"/>
    <x v="2"/>
    <x v="1"/>
    <n v="632"/>
    <n v="73"/>
    <n v="29"/>
    <n v="14"/>
    <n v="3"/>
    <n v="1"/>
    <n v="4"/>
    <n v="28"/>
    <n v="1675.0833333333333"/>
    <n v="17.312571513855033"/>
    <n v="8.35779314461967"/>
    <n v="1.7909556738470724"/>
    <n v="0.59698522461569081"/>
    <n v="0.10344827586206896"/>
    <n v="7.1428571428571425E-2"/>
  </r>
  <r>
    <x v="22"/>
    <x v="2"/>
    <x v="2"/>
    <n v="581"/>
    <n v="68"/>
    <n v="18"/>
    <n v="4"/>
    <n v="4"/>
    <n v="0"/>
    <n v="5"/>
    <n v="28"/>
    <n v="1704.6666666666667"/>
    <n v="10.559249120062573"/>
    <n v="2.3464998044583494"/>
    <n v="2.3464998044583494"/>
    <n v="0"/>
    <n v="0.22222222222222221"/>
    <n v="0"/>
  </r>
  <r>
    <x v="22"/>
    <x v="2"/>
    <x v="3"/>
    <n v="647"/>
    <n v="74"/>
    <n v="13"/>
    <n v="10"/>
    <m/>
    <n v="3"/>
    <n v="6"/>
    <n v="28"/>
    <n v="2059.75"/>
    <n v="6.3114455637820122"/>
    <n v="4.8549581259861636"/>
    <n v="0"/>
    <n v="1.456487437795849"/>
    <n v="0"/>
    <n v="0.3"/>
  </r>
  <r>
    <x v="22"/>
    <x v="2"/>
    <x v="4"/>
    <n v="834"/>
    <n v="140"/>
    <n v="31"/>
    <n v="17"/>
    <n v="9"/>
    <n v="4"/>
    <n v="7"/>
    <n v="28"/>
    <n v="2409.1666666666665"/>
    <n v="12.867519889311659"/>
    <n v="7.0563818747838125"/>
    <n v="3.7357315807679008"/>
    <n v="1.6603251470079559"/>
    <n v="0.29032258064516131"/>
    <n v="0.23529411764705882"/>
  </r>
  <r>
    <x v="22"/>
    <x v="2"/>
    <x v="5"/>
    <n v="741"/>
    <n v="87"/>
    <n v="20"/>
    <n v="10"/>
    <n v="2"/>
    <n v="2"/>
    <n v="8"/>
    <n v="28"/>
    <n v="2430.9166666666665"/>
    <n v="8.2273490795653217"/>
    <n v="4.1136745397826608"/>
    <n v="0.82273490795653226"/>
    <n v="0.82273490795653226"/>
    <n v="0.1"/>
    <n v="0.2"/>
  </r>
  <r>
    <x v="23"/>
    <x v="2"/>
    <x v="0"/>
    <n v="419"/>
    <n v="56"/>
    <n v="16"/>
    <n v="3"/>
    <n v="3"/>
    <n v="1"/>
    <n v="3"/>
    <n v="31"/>
    <n v="1113.0833333333333"/>
    <n v="14.374485288612712"/>
    <n v="2.6952159916148837"/>
    <n v="2.6952159916148837"/>
    <n v="0.89840533053829452"/>
    <n v="0.1875"/>
    <n v="0.33333333333333331"/>
  </r>
  <r>
    <x v="23"/>
    <x v="2"/>
    <x v="1"/>
    <n v="429"/>
    <n v="55"/>
    <n v="13"/>
    <n v="2"/>
    <n v="3"/>
    <n v="0"/>
    <n v="4"/>
    <n v="31"/>
    <n v="1126.6666666666667"/>
    <n v="11.538461538461537"/>
    <n v="1.7751479289940828"/>
    <n v="2.6627218934911241"/>
    <n v="0"/>
    <n v="0.23076923076923078"/>
    <n v="0"/>
  </r>
  <r>
    <x v="23"/>
    <x v="2"/>
    <x v="2"/>
    <n v="386"/>
    <n v="51"/>
    <n v="10"/>
    <n v="1"/>
    <n v="3"/>
    <n v="0"/>
    <n v="5"/>
    <n v="31"/>
    <n v="1150.8333333333333"/>
    <n v="8.689355539464156"/>
    <n v="0.86893555394641564"/>
    <n v="2.6068066618392471"/>
    <n v="0"/>
    <n v="0.3"/>
    <n v="0"/>
  </r>
  <r>
    <x v="23"/>
    <x v="2"/>
    <x v="3"/>
    <n v="396"/>
    <n v="44"/>
    <n v="19"/>
    <n v="6"/>
    <n v="1"/>
    <n v="1"/>
    <n v="6"/>
    <n v="31"/>
    <n v="1176.6666666666667"/>
    <n v="16.147308781869686"/>
    <n v="5.0991501416430598"/>
    <n v="0.84985835694050993"/>
    <n v="0.84985835694050993"/>
    <n v="5.2631578947368418E-2"/>
    <n v="0.16666666666666666"/>
  </r>
  <r>
    <x v="23"/>
    <x v="2"/>
    <x v="4"/>
    <n v="375"/>
    <n v="46"/>
    <n v="16"/>
    <n v="5"/>
    <n v="4"/>
    <n v="0"/>
    <n v="7"/>
    <n v="31"/>
    <n v="1175.0833333333333"/>
    <n v="13.616055598893697"/>
    <n v="4.2550173746542805"/>
    <n v="3.4040138997234242"/>
    <n v="0"/>
    <n v="0.25"/>
    <n v="0"/>
  </r>
  <r>
    <x v="23"/>
    <x v="2"/>
    <x v="5"/>
    <n v="352"/>
    <n v="46"/>
    <n v="14"/>
    <n v="5"/>
    <n v="3"/>
    <n v="2"/>
    <n v="8"/>
    <n v="31"/>
    <n v="1175.25"/>
    <n v="11.912359072537757"/>
    <n v="4.2544139544777702"/>
    <n v="2.5526483726866624"/>
    <n v="1.7017655817911082"/>
    <n v="0.21428571428571427"/>
    <n v="0.4"/>
  </r>
  <r>
    <x v="24"/>
    <x v="2"/>
    <x v="0"/>
    <n v="740"/>
    <n v="121"/>
    <n v="24"/>
    <n v="12"/>
    <n v="3"/>
    <n v="6"/>
    <n v="3"/>
    <n v="32"/>
    <n v="1776.0833333333333"/>
    <n v="13.512879463238399"/>
    <n v="6.7564397316191993"/>
    <n v="1.6891099329047998"/>
    <n v="3.3782198658095997"/>
    <n v="0.125"/>
    <n v="0.5"/>
  </r>
  <r>
    <x v="24"/>
    <x v="2"/>
    <x v="1"/>
    <n v="657"/>
    <n v="81"/>
    <n v="15"/>
    <n v="10"/>
    <n v="2"/>
    <n v="2"/>
    <n v="4"/>
    <n v="32"/>
    <n v="1842.25"/>
    <n v="8.1422173972045062"/>
    <n v="5.4281449314696699"/>
    <n v="1.0856289862939341"/>
    <n v="1.0856289862939341"/>
    <n v="0.13333333333333333"/>
    <n v="0.2"/>
  </r>
  <r>
    <x v="24"/>
    <x v="2"/>
    <x v="2"/>
    <n v="672"/>
    <n v="94"/>
    <n v="13"/>
    <n v="10"/>
    <n v="3"/>
    <n v="2"/>
    <n v="5"/>
    <n v="32"/>
    <n v="1890.75"/>
    <n v="6.8755784741504691"/>
    <n v="5.2889065185772841"/>
    <n v="1.5866719555731852"/>
    <n v="1.0577813037154569"/>
    <n v="0.23076923076923078"/>
    <n v="0.2"/>
  </r>
  <r>
    <x v="24"/>
    <x v="2"/>
    <x v="3"/>
    <n v="640"/>
    <n v="78"/>
    <n v="20"/>
    <n v="9"/>
    <n v="1"/>
    <n v="2"/>
    <n v="6"/>
    <n v="32"/>
    <n v="1929.9166666666667"/>
    <n v="10.363141759143314"/>
    <n v="4.6634137916144907"/>
    <n v="0.51815708795716564"/>
    <n v="1.0363141759143313"/>
    <n v="0.05"/>
    <n v="0.22222222222222221"/>
  </r>
  <r>
    <x v="24"/>
    <x v="2"/>
    <x v="4"/>
    <n v="552"/>
    <n v="64"/>
    <n v="26"/>
    <n v="6"/>
    <n v="3"/>
    <n v="1"/>
    <n v="7"/>
    <n v="32"/>
    <n v="1972.6666666666667"/>
    <n v="13.18012842176411"/>
    <n v="3.0415680973301793"/>
    <n v="1.5207840486650896"/>
    <n v="0.50692801622169659"/>
    <n v="0.11538461538461539"/>
    <n v="0.16666666666666666"/>
  </r>
  <r>
    <x v="24"/>
    <x v="2"/>
    <x v="5"/>
    <n v="610"/>
    <n v="72"/>
    <n v="10"/>
    <n v="6"/>
    <n v="1"/>
    <n v="0"/>
    <n v="8"/>
    <n v="32"/>
    <n v="2038.5"/>
    <n v="4.9055678194751042"/>
    <n v="2.9433406916850626"/>
    <n v="0.4905567819475104"/>
    <n v="0"/>
    <n v="0.1"/>
    <n v="0"/>
  </r>
  <r>
    <x v="25"/>
    <x v="1"/>
    <x v="0"/>
    <n v="528"/>
    <n v="77"/>
    <n v="19"/>
    <n v="7"/>
    <n v="3"/>
    <n v="1"/>
    <n v="3"/>
    <n v="33"/>
    <n v="1411"/>
    <n v="13.465627214741318"/>
    <n v="4.9610205527994333"/>
    <n v="2.1261516654854713"/>
    <n v="0.70871722182849051"/>
    <n v="0.15789473684210525"/>
    <n v="0.14285714285714285"/>
  </r>
  <r>
    <x v="25"/>
    <x v="1"/>
    <x v="1"/>
    <n v="516"/>
    <n v="60"/>
    <n v="20"/>
    <n v="7"/>
    <n v="1"/>
    <n v="2"/>
    <n v="4"/>
    <n v="33"/>
    <n v="1438.6666666666667"/>
    <n v="13.901760889712696"/>
    <n v="4.8656163113994433"/>
    <n v="0.69508804448563488"/>
    <n v="1.3901760889712698"/>
    <n v="0.05"/>
    <n v="0.2857142857142857"/>
  </r>
  <r>
    <x v="25"/>
    <x v="1"/>
    <x v="2"/>
    <n v="481"/>
    <n v="61"/>
    <n v="14"/>
    <n v="11"/>
    <n v="4"/>
    <n v="0"/>
    <n v="5"/>
    <n v="33"/>
    <n v="1448.3333333333333"/>
    <n v="9.6662830840046023"/>
    <n v="7.59493670886076"/>
    <n v="2.7617951668584579"/>
    <n v="0"/>
    <n v="0.2857142857142857"/>
    <n v="0"/>
  </r>
  <r>
    <x v="25"/>
    <x v="1"/>
    <x v="3"/>
    <n v="447"/>
    <n v="55"/>
    <n v="19"/>
    <n v="11"/>
    <n v="2"/>
    <n v="2"/>
    <n v="6"/>
    <n v="33"/>
    <n v="1459.9166666666667"/>
    <n v="13.014441463553855"/>
    <n v="7.5346766367943374"/>
    <n v="1.3699412066898795"/>
    <n v="1.3699412066898795"/>
    <n v="0.10526315789473684"/>
    <n v="0.18181818181818182"/>
  </r>
  <r>
    <x v="25"/>
    <x v="1"/>
    <x v="4"/>
    <n v="485"/>
    <n v="71"/>
    <n v="14"/>
    <n v="10"/>
    <n v="1"/>
    <n v="3"/>
    <n v="7"/>
    <n v="33"/>
    <n v="1484.4166666666667"/>
    <n v="9.4313142087239648"/>
    <n v="6.7366530062314043"/>
    <n v="0.67366530062314034"/>
    <n v="2.020995901869421"/>
    <n v="7.1428571428571425E-2"/>
    <n v="0.3"/>
  </r>
  <r>
    <x v="25"/>
    <x v="1"/>
    <x v="5"/>
    <n v="456"/>
    <n v="68"/>
    <n v="15"/>
    <n v="8"/>
    <n v="4"/>
    <n v="1"/>
    <n v="8"/>
    <n v="33"/>
    <n v="1504.5"/>
    <n v="9.9700897308075778"/>
    <n v="5.3173811897640411"/>
    <n v="2.6586905948820205"/>
    <n v="0.66467264872050513"/>
    <n v="0.26666666666666666"/>
    <n v="0.125"/>
  </r>
  <r>
    <x v="26"/>
    <x v="2"/>
    <x v="0"/>
    <n v="141"/>
    <n v="27"/>
    <n v="5"/>
    <n v="1"/>
    <n v="1"/>
    <n v="0"/>
    <n v="3"/>
    <n v="34"/>
    <n v="397.91666666666669"/>
    <n v="12.56544502617801"/>
    <n v="2.5130890052356021"/>
    <n v="2.5130890052356021"/>
    <n v="0"/>
    <n v="0.2"/>
    <n v="0"/>
  </r>
  <r>
    <x v="26"/>
    <x v="2"/>
    <x v="1"/>
    <n v="147"/>
    <n v="17"/>
    <n v="6"/>
    <n v="3"/>
    <n v="1"/>
    <n v="0"/>
    <n v="4"/>
    <n v="34"/>
    <n v="451.16666666666669"/>
    <n v="13.298854820834871"/>
    <n v="6.6494274104174353"/>
    <n v="2.2164758034724787"/>
    <n v="0"/>
    <n v="0.16666666666666666"/>
    <n v="0"/>
  </r>
  <r>
    <x v="26"/>
    <x v="2"/>
    <x v="2"/>
    <n v="149"/>
    <n v="20"/>
    <n v="8"/>
    <n v="3"/>
    <n v="2"/>
    <n v="1"/>
    <n v="5"/>
    <n v="34"/>
    <n v="453.25"/>
    <n v="17.650303364589082"/>
    <n v="6.6188637617209043"/>
    <n v="4.4125758411472704"/>
    <n v="2.2062879205736352"/>
    <n v="0.25"/>
    <n v="0.33333333333333331"/>
  </r>
  <r>
    <x v="26"/>
    <x v="2"/>
    <x v="3"/>
    <n v="90"/>
    <n v="4"/>
    <n v="4"/>
    <n v="1"/>
    <m/>
    <n v="0"/>
    <n v="6"/>
    <n v="34"/>
    <n v="441.83333333333331"/>
    <n v="9.0531874764239912"/>
    <n v="2.2632968691059978"/>
    <n v="0"/>
    <n v="0"/>
    <n v="0"/>
    <n v="0"/>
  </r>
  <r>
    <x v="26"/>
    <x v="2"/>
    <x v="4"/>
    <n v="112"/>
    <n v="19"/>
    <n v="6"/>
    <n v="2"/>
    <n v="1"/>
    <n v="1"/>
    <n v="7"/>
    <n v="34"/>
    <n v="463.66666666666669"/>
    <n v="12.940330697340043"/>
    <n v="4.3134435657800143"/>
    <n v="2.1567217828900072"/>
    <n v="2.1567217828900072"/>
    <n v="0.16666666666666666"/>
    <n v="0.5"/>
  </r>
  <r>
    <x v="26"/>
    <x v="2"/>
    <x v="5"/>
    <n v="91"/>
    <n v="7"/>
    <n v="1"/>
    <n v="1"/>
    <n v="1"/>
    <n v="0"/>
    <n v="8"/>
    <n v="34"/>
    <n v="513.08333333333337"/>
    <n v="1.9490011369173299"/>
    <n v="1.9490011369173299"/>
    <n v="1.9490011369173299"/>
    <n v="0"/>
    <n v="1"/>
    <n v="0"/>
  </r>
  <r>
    <x v="27"/>
    <x v="0"/>
    <x v="0"/>
    <n v="472"/>
    <n v="67"/>
    <n v="16"/>
    <n v="3"/>
    <n v="8"/>
    <n v="1"/>
    <n v="3"/>
    <n v="39"/>
    <n v="1414.8333333333333"/>
    <n v="11.308752503239486"/>
    <n v="2.1203910943574038"/>
    <n v="5.6543762516197429"/>
    <n v="0.70679703145246786"/>
    <n v="0.5"/>
    <n v="0.33333333333333331"/>
  </r>
  <r>
    <x v="27"/>
    <x v="0"/>
    <x v="1"/>
    <n v="640"/>
    <n v="97"/>
    <n v="13"/>
    <n v="4"/>
    <n v="2"/>
    <n v="1"/>
    <n v="4"/>
    <n v="39"/>
    <n v="1777.1666666666667"/>
    <n v="7.3150145362468342"/>
    <n v="2.2507737034605642"/>
    <n v="1.1253868517302821"/>
    <n v="0.56269342586514104"/>
    <n v="0.15384615384615385"/>
    <n v="0.25"/>
  </r>
  <r>
    <x v="27"/>
    <x v="0"/>
    <x v="2"/>
    <n v="673"/>
    <n v="80"/>
    <n v="13"/>
    <n v="7"/>
    <n v="1"/>
    <n v="1"/>
    <n v="5"/>
    <n v="39"/>
    <n v="2092.3333333333335"/>
    <n v="6.2131591524613663"/>
    <n v="3.3455472359407357"/>
    <n v="0.47793531942010514"/>
    <n v="0.47793531942010514"/>
    <n v="7.6923076923076927E-2"/>
    <n v="0.14285714285714285"/>
  </r>
  <r>
    <x v="27"/>
    <x v="0"/>
    <x v="3"/>
    <n v="668"/>
    <n v="91"/>
    <n v="17"/>
    <n v="12"/>
    <n v="3"/>
    <n v="4"/>
    <n v="6"/>
    <n v="39"/>
    <n v="2403.0833333333335"/>
    <n v="7.0742448937129385"/>
    <n v="4.9935846308561915"/>
    <n v="1.2483961577140479"/>
    <n v="1.6645282102853971"/>
    <n v="0.17647058823529413"/>
    <n v="0.33333333333333331"/>
  </r>
  <r>
    <x v="27"/>
    <x v="0"/>
    <x v="4"/>
    <n v="793"/>
    <n v="110"/>
    <n v="13"/>
    <n v="12"/>
    <m/>
    <n v="1"/>
    <n v="7"/>
    <n v="39"/>
    <n v="2582.3333333333335"/>
    <n v="5.0342067897250544"/>
    <n v="4.6469601135923577"/>
    <n v="0"/>
    <n v="0.38724667613269648"/>
    <n v="0"/>
    <n v="8.3333333333333329E-2"/>
  </r>
  <r>
    <x v="27"/>
    <x v="0"/>
    <x v="5"/>
    <n v="836"/>
    <n v="89"/>
    <n v="23"/>
    <n v="14"/>
    <n v="3"/>
    <n v="2"/>
    <n v="8"/>
    <n v="39"/>
    <n v="2770.0833333333335"/>
    <n v="8.3029993080833897"/>
    <n v="5.053999578833368"/>
    <n v="1.0829999097500074"/>
    <n v="0.72199993983333832"/>
    <n v="0.13043478260869565"/>
    <n v="0.14285714285714285"/>
  </r>
  <r>
    <x v="28"/>
    <x v="1"/>
    <x v="0"/>
    <n v="286"/>
    <n v="46"/>
    <n v="13"/>
    <n v="7"/>
    <n v="1"/>
    <n v="3"/>
    <n v="3"/>
    <n v="41"/>
    <n v="556.66666666666663"/>
    <n v="23.353293413173656"/>
    <n v="12.574850299401199"/>
    <n v="1.7964071856287427"/>
    <n v="5.3892215568862278"/>
    <n v="7.6923076923076927E-2"/>
    <n v="0.42857142857142855"/>
  </r>
  <r>
    <x v="28"/>
    <x v="1"/>
    <x v="1"/>
    <n v="224"/>
    <n v="30"/>
    <n v="6"/>
    <n v="11"/>
    <m/>
    <n v="1"/>
    <n v="4"/>
    <n v="41"/>
    <n v="491.08333333333331"/>
    <n v="12.217885627015102"/>
    <n v="22.399456982861022"/>
    <n v="0"/>
    <n v="2.036314271169184"/>
    <n v="0"/>
    <n v="9.0909090909090912E-2"/>
  </r>
  <r>
    <x v="28"/>
    <x v="1"/>
    <x v="2"/>
    <n v="192"/>
    <n v="29"/>
    <n v="6"/>
    <n v="8"/>
    <m/>
    <n v="0"/>
    <n v="5"/>
    <n v="41"/>
    <n v="457.83333333333331"/>
    <n v="13.105205678922461"/>
    <n v="17.473607571896615"/>
    <n v="0"/>
    <n v="0"/>
    <n v="0"/>
    <n v="0"/>
  </r>
  <r>
    <x v="28"/>
    <x v="1"/>
    <x v="3"/>
    <n v="116"/>
    <n v="12"/>
    <n v="6"/>
    <n v="2"/>
    <m/>
    <n v="0"/>
    <n v="6"/>
    <n v="41"/>
    <n v="431.91666666666669"/>
    <n v="13.89156858961991"/>
    <n v="4.6305228632066369"/>
    <n v="0"/>
    <n v="0"/>
    <n v="0"/>
    <n v="0"/>
  </r>
  <r>
    <x v="28"/>
    <x v="1"/>
    <x v="4"/>
    <n v="146"/>
    <n v="17"/>
    <n v="7"/>
    <n v="5"/>
    <m/>
    <n v="1"/>
    <n v="7"/>
    <n v="41"/>
    <n v="406.91666666666669"/>
    <n v="17.202539422486176"/>
    <n v="12.287528158918697"/>
    <n v="0"/>
    <n v="2.4575056317837394"/>
    <n v="0"/>
    <n v="0.2"/>
  </r>
  <r>
    <x v="28"/>
    <x v="1"/>
    <x v="5"/>
    <n v="147"/>
    <n v="25"/>
    <n v="10"/>
    <n v="13"/>
    <n v="1"/>
    <n v="6"/>
    <n v="8"/>
    <n v="41"/>
    <n v="401.41666666666669"/>
    <n v="24.911770811708529"/>
    <n v="32.385302055221089"/>
    <n v="2.4911770811708531"/>
    <n v="14.947062487025118"/>
    <n v="0.1"/>
    <n v="0.46153846153846156"/>
  </r>
  <r>
    <x v="29"/>
    <x v="1"/>
    <x v="0"/>
    <n v="312"/>
    <n v="32"/>
    <n v="10"/>
    <n v="4"/>
    <n v="1"/>
    <n v="0"/>
    <n v="3"/>
    <n v="43"/>
    <n v="1114.3333333333333"/>
    <n v="8.9739754711337127"/>
    <n v="3.5895901884534851"/>
    <n v="0.89739754711337127"/>
    <n v="0"/>
    <n v="0.1"/>
    <n v="0"/>
  </r>
  <r>
    <x v="29"/>
    <x v="1"/>
    <x v="1"/>
    <n v="307"/>
    <n v="39"/>
    <n v="9"/>
    <n v="2"/>
    <n v="1"/>
    <n v="0"/>
    <n v="4"/>
    <n v="43"/>
    <n v="1235.9166666666667"/>
    <n v="7.2820443665295658"/>
    <n v="1.6182320814510145"/>
    <n v="0.80911604072550725"/>
    <n v="0"/>
    <n v="0.1111111111111111"/>
    <n v="0"/>
  </r>
  <r>
    <x v="29"/>
    <x v="1"/>
    <x v="2"/>
    <n v="334"/>
    <n v="32"/>
    <n v="5"/>
    <n v="2"/>
    <m/>
    <n v="0"/>
    <n v="5"/>
    <n v="43"/>
    <n v="1301.8333333333333"/>
    <n v="3.8407374215849446"/>
    <n v="1.5362949686339777"/>
    <n v="0"/>
    <n v="0"/>
    <n v="0"/>
    <n v="0"/>
  </r>
  <r>
    <x v="29"/>
    <x v="1"/>
    <x v="3"/>
    <n v="332"/>
    <n v="47"/>
    <n v="2"/>
    <n v="2"/>
    <m/>
    <n v="0"/>
    <n v="6"/>
    <n v="43"/>
    <n v="1238.5833333333333"/>
    <n v="1.6147480320258361"/>
    <n v="1.6147480320258361"/>
    <n v="0"/>
    <n v="0"/>
    <n v="0"/>
    <n v="0"/>
  </r>
  <r>
    <x v="29"/>
    <x v="1"/>
    <x v="4"/>
    <n v="327"/>
    <n v="36"/>
    <n v="6"/>
    <n v="1"/>
    <m/>
    <n v="0"/>
    <n v="7"/>
    <n v="43"/>
    <n v="1208.5"/>
    <n v="4.9648324369052546"/>
    <n v="0.82747207281754231"/>
    <n v="0"/>
    <n v="0"/>
    <n v="0"/>
    <n v="0"/>
  </r>
  <r>
    <x v="29"/>
    <x v="1"/>
    <x v="5"/>
    <n v="308"/>
    <n v="42"/>
    <n v="12"/>
    <n v="4"/>
    <m/>
    <n v="1"/>
    <n v="8"/>
    <n v="43"/>
    <n v="1194"/>
    <n v="10.050251256281408"/>
    <n v="3.3500837520938025"/>
    <n v="0"/>
    <n v="0.83752093802345062"/>
    <n v="0"/>
    <n v="0.25"/>
  </r>
  <r>
    <x v="30"/>
    <x v="1"/>
    <x v="0"/>
    <n v="584"/>
    <n v="81"/>
    <n v="21"/>
    <n v="16"/>
    <n v="5"/>
    <n v="5"/>
    <n v="3"/>
    <n v="45"/>
    <n v="1533.9166666666667"/>
    <n v="13.690443852882055"/>
    <n v="10.430814364100613"/>
    <n v="3.2596294887814414"/>
    <n v="3.2596294887814414"/>
    <n v="0.23809523809523808"/>
    <n v="0.3125"/>
  </r>
  <r>
    <x v="30"/>
    <x v="1"/>
    <x v="1"/>
    <n v="558"/>
    <n v="47"/>
    <n v="13"/>
    <n v="19"/>
    <n v="1"/>
    <n v="4"/>
    <n v="4"/>
    <n v="45"/>
    <n v="1608.8333333333333"/>
    <n v="8.080389516212577"/>
    <n v="11.809800062156842"/>
    <n v="0.62156842432404436"/>
    <n v="2.4862736972961774"/>
    <n v="7.6923076923076927E-2"/>
    <n v="0.21052631578947367"/>
  </r>
  <r>
    <x v="30"/>
    <x v="1"/>
    <x v="2"/>
    <n v="549"/>
    <n v="64"/>
    <n v="15"/>
    <n v="22"/>
    <n v="2"/>
    <n v="6"/>
    <n v="5"/>
    <n v="45"/>
    <n v="1710.0833333333333"/>
    <n v="8.7715023634325817"/>
    <n v="12.864870133034454"/>
    <n v="1.1695336484576775"/>
    <n v="3.5086009453730327"/>
    <n v="0.13333333333333333"/>
    <n v="0.27272727272727271"/>
  </r>
  <r>
    <x v="30"/>
    <x v="1"/>
    <x v="3"/>
    <n v="636"/>
    <n v="86"/>
    <n v="27"/>
    <n v="18"/>
    <n v="5"/>
    <n v="1"/>
    <n v="6"/>
    <n v="45"/>
    <n v="1865.3333333333333"/>
    <n v="14.474624731951394"/>
    <n v="9.6497498213009294"/>
    <n v="2.6804860614724806"/>
    <n v="0.53609721229449614"/>
    <n v="0.18518518518518517"/>
    <n v="5.5555555555555552E-2"/>
  </r>
  <r>
    <x v="30"/>
    <x v="1"/>
    <x v="4"/>
    <n v="583"/>
    <n v="76"/>
    <n v="21"/>
    <n v="13"/>
    <n v="4"/>
    <n v="2"/>
    <n v="7"/>
    <n v="45"/>
    <n v="1982.5833333333333"/>
    <n v="10.592240763313859"/>
    <n v="6.5571014249085788"/>
    <n v="2.0175696692026399"/>
    <n v="1.00878483460132"/>
    <n v="0.19047619047619047"/>
    <n v="0.15384615384615385"/>
  </r>
  <r>
    <x v="30"/>
    <x v="1"/>
    <x v="5"/>
    <n v="668"/>
    <n v="108"/>
    <n v="31"/>
    <n v="7"/>
    <n v="7"/>
    <n v="2"/>
    <n v="8"/>
    <n v="45"/>
    <n v="2098.1666666666665"/>
    <n v="14.774803399793472"/>
    <n v="3.3362459289856226"/>
    <n v="3.3362459289856226"/>
    <n v="0.95321312256732071"/>
    <n v="0.22580645161290322"/>
    <n v="0.2857142857142857"/>
  </r>
  <r>
    <x v="31"/>
    <x v="0"/>
    <x v="0"/>
    <n v="280"/>
    <n v="29"/>
    <n v="10"/>
    <n v="4"/>
    <n v="1"/>
    <n v="1"/>
    <n v="3"/>
    <n v="47"/>
    <n v="850.5"/>
    <n v="11.757789535567314"/>
    <n v="4.7031158142269254"/>
    <n v="1.1757789535567313"/>
    <n v="1.1757789535567313"/>
    <n v="0.1"/>
    <n v="0.25"/>
  </r>
  <r>
    <x v="31"/>
    <x v="0"/>
    <x v="1"/>
    <n v="353"/>
    <n v="54"/>
    <n v="7"/>
    <n v="4"/>
    <n v="1"/>
    <n v="0"/>
    <n v="4"/>
    <n v="47"/>
    <n v="889.25"/>
    <n v="7.8718020804048363"/>
    <n v="4.4981726173741921"/>
    <n v="1.124543154343548"/>
    <n v="0"/>
    <n v="0.14285714285714285"/>
    <n v="0"/>
  </r>
  <r>
    <x v="31"/>
    <x v="0"/>
    <x v="2"/>
    <n v="332"/>
    <n v="40"/>
    <n v="11"/>
    <n v="1"/>
    <n v="1"/>
    <n v="0"/>
    <n v="5"/>
    <n v="47"/>
    <n v="925.5"/>
    <n v="11.885467314964885"/>
    <n v="1.0804970286331712"/>
    <n v="1.0804970286331712"/>
    <n v="0"/>
    <n v="9.0909090909090912E-2"/>
    <n v="0"/>
  </r>
  <r>
    <x v="31"/>
    <x v="0"/>
    <x v="3"/>
    <n v="343"/>
    <n v="46"/>
    <n v="12"/>
    <n v="6"/>
    <n v="1"/>
    <n v="2"/>
    <n v="6"/>
    <n v="47"/>
    <n v="960.83333333333337"/>
    <n v="12.489158716392021"/>
    <n v="6.2445793581960105"/>
    <n v="1.0407632263660018"/>
    <n v="2.0815264527320037"/>
    <n v="8.3333333333333329E-2"/>
    <n v="0.33333333333333331"/>
  </r>
  <r>
    <x v="31"/>
    <x v="0"/>
    <x v="4"/>
    <n v="369"/>
    <n v="51"/>
    <n v="9"/>
    <n v="11"/>
    <n v="2"/>
    <n v="3"/>
    <n v="7"/>
    <n v="47"/>
    <n v="979.91666666666663"/>
    <n v="9.1844544604133009"/>
    <n v="11.225444340505145"/>
    <n v="2.0409898800918445"/>
    <n v="3.0614848201377667"/>
    <n v="0.22222222222222221"/>
    <n v="0.27272727272727271"/>
  </r>
  <r>
    <x v="31"/>
    <x v="0"/>
    <x v="5"/>
    <n v="46"/>
    <n v="6"/>
    <n v="1"/>
    <n v="1"/>
    <m/>
    <n v="1"/>
    <n v="8"/>
    <n v="47"/>
    <n v="998"/>
    <n v="1.002004008016032"/>
    <n v="1.002004008016032"/>
    <n v="0"/>
    <n v="1.002004008016032"/>
    <n v="0"/>
    <n v="1"/>
  </r>
  <r>
    <x v="32"/>
    <x v="3"/>
    <x v="6"/>
    <m/>
    <m/>
    <m/>
    <m/>
    <m/>
    <m/>
    <e v="#N/A"/>
    <e v="#N/A"/>
    <e v="#N/A"/>
    <e v="#N/A"/>
    <e v="#N/A"/>
    <e v="#N/A"/>
    <e v="#N/A"/>
    <s v=""/>
    <s v=""/>
  </r>
  <r>
    <x v="32"/>
    <x v="3"/>
    <x v="6"/>
    <m/>
    <m/>
    <m/>
    <m/>
    <m/>
    <m/>
    <e v="#N/A"/>
    <e v="#N/A"/>
    <e v="#N/A"/>
    <e v="#N/A"/>
    <e v="#N/A"/>
    <e v="#N/A"/>
    <e v="#N/A"/>
    <s v=""/>
    <s v=""/>
  </r>
  <r>
    <x v="32"/>
    <x v="3"/>
    <x v="6"/>
    <m/>
    <m/>
    <m/>
    <m/>
    <m/>
    <m/>
    <e v="#N/A"/>
    <e v="#N/A"/>
    <e v="#N/A"/>
    <e v="#N/A"/>
    <e v="#N/A"/>
    <e v="#N/A"/>
    <e v="#N/A"/>
    <s v=""/>
    <s v=""/>
  </r>
  <r>
    <x v="32"/>
    <x v="3"/>
    <x v="6"/>
    <m/>
    <m/>
    <m/>
    <m/>
    <m/>
    <m/>
    <e v="#N/A"/>
    <e v="#N/A"/>
    <e v="#N/A"/>
    <e v="#N/A"/>
    <e v="#N/A"/>
    <e v="#N/A"/>
    <e v="#N/A"/>
    <s v=""/>
    <s v=""/>
  </r>
  <r>
    <x v="32"/>
    <x v="3"/>
    <x v="6"/>
    <m/>
    <m/>
    <m/>
    <m/>
    <m/>
    <m/>
    <e v="#N/A"/>
    <e v="#N/A"/>
    <e v="#N/A"/>
    <e v="#N/A"/>
    <e v="#N/A"/>
    <e v="#N/A"/>
    <e v="#N/A"/>
    <s v=""/>
    <s v=""/>
  </r>
  <r>
    <x v="32"/>
    <x v="3"/>
    <x v="6"/>
    <m/>
    <m/>
    <m/>
    <m/>
    <m/>
    <m/>
    <e v="#N/A"/>
    <e v="#N/A"/>
    <e v="#N/A"/>
    <e v="#N/A"/>
    <e v="#N/A"/>
    <e v="#N/A"/>
    <e v="#N/A"/>
    <s v=""/>
    <s v=""/>
  </r>
  <r>
    <x v="32"/>
    <x v="3"/>
    <x v="6"/>
    <m/>
    <m/>
    <m/>
    <m/>
    <m/>
    <m/>
    <e v="#N/A"/>
    <e v="#N/A"/>
    <e v="#N/A"/>
    <e v="#N/A"/>
    <e v="#N/A"/>
    <e v="#N/A"/>
    <e v="#N/A"/>
    <s v=""/>
    <s v=""/>
  </r>
  <r>
    <x v="32"/>
    <x v="3"/>
    <x v="6"/>
    <m/>
    <m/>
    <m/>
    <m/>
    <m/>
    <m/>
    <e v="#N/A"/>
    <e v="#N/A"/>
    <e v="#N/A"/>
    <e v="#N/A"/>
    <e v="#N/A"/>
    <e v="#N/A"/>
    <e v="#N/A"/>
    <s v=""/>
    <s v=""/>
  </r>
  <r>
    <x v="32"/>
    <x v="3"/>
    <x v="6"/>
    <m/>
    <m/>
    <m/>
    <m/>
    <m/>
    <m/>
    <e v="#N/A"/>
    <e v="#N/A"/>
    <e v="#N/A"/>
    <e v="#N/A"/>
    <e v="#N/A"/>
    <e v="#N/A"/>
    <e v="#N/A"/>
    <s v=""/>
    <s v=""/>
  </r>
  <r>
    <x v="32"/>
    <x v="3"/>
    <x v="6"/>
    <m/>
    <m/>
    <m/>
    <m/>
    <m/>
    <m/>
    <e v="#N/A"/>
    <e v="#N/A"/>
    <e v="#N/A"/>
    <e v="#N/A"/>
    <e v="#N/A"/>
    <e v="#N/A"/>
    <e v="#N/A"/>
    <s v=""/>
    <s v=""/>
  </r>
  <r>
    <x v="32"/>
    <x v="3"/>
    <x v="6"/>
    <m/>
    <m/>
    <m/>
    <m/>
    <m/>
    <m/>
    <e v="#N/A"/>
    <e v="#N/A"/>
    <e v="#N/A"/>
    <e v="#N/A"/>
    <e v="#N/A"/>
    <e v="#N/A"/>
    <e v="#N/A"/>
    <s v=""/>
    <s v=""/>
  </r>
  <r>
    <x v="32"/>
    <x v="3"/>
    <x v="6"/>
    <m/>
    <m/>
    <m/>
    <m/>
    <m/>
    <m/>
    <e v="#N/A"/>
    <e v="#N/A"/>
    <e v="#N/A"/>
    <e v="#N/A"/>
    <e v="#N/A"/>
    <e v="#N/A"/>
    <e v="#N/A"/>
    <s v=""/>
    <s v=""/>
  </r>
  <r>
    <x v="32"/>
    <x v="3"/>
    <x v="6"/>
    <m/>
    <m/>
    <m/>
    <m/>
    <m/>
    <m/>
    <e v="#N/A"/>
    <e v="#N/A"/>
    <e v="#N/A"/>
    <e v="#N/A"/>
    <e v="#N/A"/>
    <e v="#N/A"/>
    <e v="#N/A"/>
    <s v=""/>
    <s v=""/>
  </r>
  <r>
    <x v="32"/>
    <x v="3"/>
    <x v="6"/>
    <m/>
    <m/>
    <m/>
    <m/>
    <m/>
    <m/>
    <e v="#N/A"/>
    <e v="#N/A"/>
    <e v="#N/A"/>
    <e v="#N/A"/>
    <e v="#N/A"/>
    <e v="#N/A"/>
    <e v="#N/A"/>
    <s v=""/>
    <s v=""/>
  </r>
  <r>
    <x v="32"/>
    <x v="3"/>
    <x v="6"/>
    <m/>
    <m/>
    <m/>
    <m/>
    <m/>
    <m/>
    <e v="#N/A"/>
    <e v="#N/A"/>
    <e v="#N/A"/>
    <e v="#N/A"/>
    <e v="#N/A"/>
    <e v="#N/A"/>
    <e v="#N/A"/>
    <s v=""/>
    <s v=""/>
  </r>
  <r>
    <x v="32"/>
    <x v="3"/>
    <x v="6"/>
    <m/>
    <m/>
    <m/>
    <m/>
    <m/>
    <m/>
    <e v="#N/A"/>
    <e v="#N/A"/>
    <e v="#N/A"/>
    <e v="#N/A"/>
    <e v="#N/A"/>
    <e v="#N/A"/>
    <e v="#N/A"/>
    <s v=""/>
    <s v=""/>
  </r>
  <r>
    <x v="32"/>
    <x v="3"/>
    <x v="6"/>
    <m/>
    <m/>
    <m/>
    <m/>
    <m/>
    <m/>
    <e v="#N/A"/>
    <e v="#N/A"/>
    <e v="#N/A"/>
    <e v="#N/A"/>
    <e v="#N/A"/>
    <e v="#N/A"/>
    <e v="#N/A"/>
    <s v=""/>
    <s v=""/>
  </r>
  <r>
    <x v="32"/>
    <x v="3"/>
    <x v="6"/>
    <m/>
    <m/>
    <m/>
    <m/>
    <m/>
    <m/>
    <e v="#N/A"/>
    <e v="#N/A"/>
    <e v="#N/A"/>
    <e v="#N/A"/>
    <e v="#N/A"/>
    <e v="#N/A"/>
    <e v="#N/A"/>
    <s v=""/>
    <s v=""/>
  </r>
  <r>
    <x v="32"/>
    <x v="3"/>
    <x v="6"/>
    <m/>
    <m/>
    <m/>
    <m/>
    <m/>
    <m/>
    <e v="#N/A"/>
    <e v="#N/A"/>
    <e v="#N/A"/>
    <e v="#N/A"/>
    <e v="#N/A"/>
    <e v="#N/A"/>
    <e v="#N/A"/>
    <s v=""/>
    <s v=""/>
  </r>
  <r>
    <x v="32"/>
    <x v="3"/>
    <x v="6"/>
    <m/>
    <m/>
    <m/>
    <m/>
    <m/>
    <m/>
    <e v="#N/A"/>
    <e v="#N/A"/>
    <e v="#N/A"/>
    <e v="#N/A"/>
    <e v="#N/A"/>
    <e v="#N/A"/>
    <e v="#N/A"/>
    <s v=""/>
    <s v=""/>
  </r>
  <r>
    <x v="32"/>
    <x v="3"/>
    <x v="6"/>
    <m/>
    <m/>
    <m/>
    <m/>
    <m/>
    <m/>
    <e v="#N/A"/>
    <e v="#N/A"/>
    <e v="#N/A"/>
    <e v="#N/A"/>
    <e v="#N/A"/>
    <e v="#N/A"/>
    <e v="#N/A"/>
    <s v=""/>
    <s v=""/>
  </r>
  <r>
    <x v="32"/>
    <x v="3"/>
    <x v="6"/>
    <m/>
    <m/>
    <m/>
    <m/>
    <m/>
    <m/>
    <e v="#N/A"/>
    <e v="#N/A"/>
    <e v="#N/A"/>
    <e v="#N/A"/>
    <e v="#N/A"/>
    <e v="#N/A"/>
    <e v="#N/A"/>
    <s v=""/>
    <s v=""/>
  </r>
  <r>
    <x v="32"/>
    <x v="3"/>
    <x v="6"/>
    <m/>
    <m/>
    <m/>
    <m/>
    <m/>
    <m/>
    <e v="#N/A"/>
    <e v="#N/A"/>
    <e v="#N/A"/>
    <e v="#N/A"/>
    <e v="#N/A"/>
    <e v="#N/A"/>
    <e v="#N/A"/>
    <s v=""/>
    <s v=""/>
  </r>
  <r>
    <x v="32"/>
    <x v="3"/>
    <x v="6"/>
    <m/>
    <m/>
    <m/>
    <m/>
    <m/>
    <m/>
    <e v="#N/A"/>
    <e v="#N/A"/>
    <e v="#N/A"/>
    <e v="#N/A"/>
    <e v="#N/A"/>
    <e v="#N/A"/>
    <e v="#N/A"/>
    <s v=""/>
    <s v=""/>
  </r>
  <r>
    <x v="32"/>
    <x v="3"/>
    <x v="6"/>
    <m/>
    <m/>
    <m/>
    <m/>
    <m/>
    <m/>
    <e v="#N/A"/>
    <e v="#N/A"/>
    <e v="#N/A"/>
    <e v="#N/A"/>
    <e v="#N/A"/>
    <e v="#N/A"/>
    <e v="#N/A"/>
    <s v=""/>
    <s v=""/>
  </r>
  <r>
    <x v="32"/>
    <x v="3"/>
    <x v="6"/>
    <m/>
    <m/>
    <m/>
    <m/>
    <m/>
    <m/>
    <e v="#N/A"/>
    <e v="#N/A"/>
    <e v="#N/A"/>
    <e v="#N/A"/>
    <e v="#N/A"/>
    <e v="#N/A"/>
    <e v="#N/A"/>
    <s v=""/>
    <s v=""/>
  </r>
  <r>
    <x v="32"/>
    <x v="4"/>
    <x v="6"/>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ell2" cacheId="6" applyNumberFormats="0" applyBorderFormats="0" applyFontFormats="0" applyPatternFormats="0" applyAlignmentFormats="0" applyWidthHeightFormats="1" dataCaption="Värden" updatedVersion="6" minRefreshableVersion="3" useAutoFormatting="1" itemPrintTitles="1" createdVersion="4" indent="0" outline="1" outlineData="1" multipleFieldFilters="0" chartFormat="4" rowHeaderCaption="År ">
  <location ref="A31:G38" firstHeaderRow="0" firstDataRow="1" firstDataCol="1" rowPageCount="2" colPageCount="1"/>
  <pivotFields count="20">
    <pivotField axis="axisPage" multipleItemSelectionAllowed="1" showAll="0">
      <items count="3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t="default"/>
      </items>
    </pivotField>
    <pivotField axis="axisPage" multipleItemSelectionAllowed="1" showAll="0" defaultSubtotal="0">
      <items count="5">
        <item x="1"/>
        <item x="0"/>
        <item x="2"/>
        <item x="3"/>
        <item x="4"/>
      </items>
    </pivotField>
    <pivotField axis="axisRow" showAll="0">
      <items count="8">
        <item x="0"/>
        <item x="1"/>
        <item x="2"/>
        <item x="3"/>
        <item x="4"/>
        <item x="5"/>
        <item h="1" x="6"/>
        <item t="default"/>
      </items>
    </pivotField>
    <pivotField showAll="0"/>
    <pivotField showAll="0"/>
    <pivotField dataField="1" showAll="0"/>
    <pivotField dataField="1" showAll="0"/>
    <pivotField dataField="1" showAll="0"/>
    <pivotField dataField="1" showAll="0"/>
    <pivotField showAll="0" defaultSubtotal="0"/>
    <pivotField showAll="0" defaultSubtotal="0"/>
    <pivotField numFmtId="1" showAll="0"/>
    <pivotField numFmtId="164" showAll="0"/>
    <pivotField numFmtId="164" showAll="0"/>
    <pivotField numFmtId="164" showAll="0"/>
    <pivotField numFmtId="164" showAll="0"/>
    <pivotField dataField="1" showAll="0"/>
    <pivotField dataField="1" showAll="0"/>
    <pivotField dragToRow="0" dragToCol="0" dragToPage="0" showAll="0" defaultSubtotal="0"/>
    <pivotField dragToRow="0" dragToCol="0" dragToPage="0" showAll="0" defaultSubtotal="0"/>
  </pivotFields>
  <rowFields count="1">
    <field x="2"/>
  </rowFields>
  <rowItems count="7">
    <i>
      <x/>
    </i>
    <i>
      <x v="1"/>
    </i>
    <i>
      <x v="2"/>
    </i>
    <i>
      <x v="3"/>
    </i>
    <i>
      <x v="4"/>
    </i>
    <i>
      <x v="5"/>
    </i>
    <i t="grand">
      <x/>
    </i>
  </rowItems>
  <colFields count="1">
    <field x="-2"/>
  </colFields>
  <colItems count="6">
    <i>
      <x/>
    </i>
    <i i="1">
      <x v="1"/>
    </i>
    <i i="2">
      <x v="2"/>
    </i>
    <i i="3">
      <x v="3"/>
    </i>
    <i i="4">
      <x v="4"/>
    </i>
    <i i="5">
      <x v="5"/>
    </i>
  </colItems>
  <pageFields count="2">
    <pageField fld="1" hier="-1"/>
    <pageField fld="0" hier="-1"/>
  </pageFields>
  <dataFields count="6">
    <dataField name=" Antal VTF I50" fld="5" baseField="2" baseItem="0"/>
    <dataField name=" Antal akuta ÅI30 I50" fld="7" baseField="2" baseItem="0"/>
    <dataField name=" Andel akuta ÅI30 I50 " fld="16" subtotal="average" baseField="2" baseItem="1" numFmtId="165"/>
    <dataField name=" Antal VTF J44" fld="6" baseField="2" baseItem="0"/>
    <dataField name=" Antal akuta ÅI30 J44" fld="8" baseField="2" baseItem="0"/>
    <dataField name=" Andel akuta ÅI30 J44 " fld="17" subtotal="average" baseField="2" baseItem="1" numFmtId="165"/>
  </dataFields>
  <formats count="4">
    <format dxfId="122">
      <pivotArea outline="0" collapsedLevelsAreSubtotals="1" fieldPosition="0">
        <references count="1">
          <reference field="4294967294" count="1" selected="0">
            <x v="2"/>
          </reference>
        </references>
      </pivotArea>
    </format>
    <format dxfId="121">
      <pivotArea outline="0" collapsedLevelsAreSubtotals="1" fieldPosition="0">
        <references count="1">
          <reference field="4294967294" count="1" selected="0">
            <x v="5"/>
          </reference>
        </references>
      </pivotArea>
    </format>
    <format dxfId="120">
      <pivotArea field="2" type="button" dataOnly="0" labelOnly="1" outline="0" axis="axisRow" fieldPosition="0"/>
    </format>
    <format dxfId="119">
      <pivotArea dataOnly="0" labelOnly="1" outline="0" fieldPosition="0">
        <references count="1">
          <reference field="4294967294" count="6">
            <x v="0"/>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ell3" cacheId="6" applyNumberFormats="0" applyBorderFormats="0" applyFontFormats="0" applyPatternFormats="0" applyAlignmentFormats="0" applyWidthHeightFormats="1" dataCaption="Värden" updatedVersion="6" minRefreshableVersion="3" useAutoFormatting="1" itemPrintTitles="1" createdVersion="4" indent="0" outline="1" outlineData="1" multipleFieldFilters="0" chartFormat="8">
  <location ref="A16:E23" firstHeaderRow="0" firstDataRow="1" firstDataCol="1" rowPageCount="1" colPageCount="1"/>
  <pivotFields count="20">
    <pivotField axis="axisPage" multipleItemSelectionAllowed="1" showAll="0">
      <items count="3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t="default"/>
      </items>
    </pivotField>
    <pivotField showAll="0" defaultSubtotal="0">
      <items count="5">
        <item x="1"/>
        <item x="0"/>
        <item x="2"/>
        <item x="3"/>
        <item x="4"/>
      </items>
    </pivotField>
    <pivotField axis="axisRow" showAll="0">
      <items count="8">
        <item x="0"/>
        <item x="1"/>
        <item x="2"/>
        <item x="3"/>
        <item x="4"/>
        <item x="5"/>
        <item h="1" x="6"/>
        <item t="default"/>
      </items>
    </pivotField>
    <pivotField showAll="0"/>
    <pivotField showAll="0"/>
    <pivotField dataField="1" showAll="0"/>
    <pivotField dataField="1" showAll="0"/>
    <pivotField dataField="1" showAll="0"/>
    <pivotField dataField="1" showAll="0"/>
    <pivotField showAll="0" defaultSubtotal="0"/>
    <pivotField showAll="0" defaultSubtotal="0"/>
    <pivotField numFmtId="1" showAll="0"/>
    <pivotField numFmtId="164" showAll="0"/>
    <pivotField numFmtId="164" showAll="0"/>
    <pivotField numFmtId="164" showAll="0"/>
    <pivotField numFmtId="164" showAll="0"/>
    <pivotField showAll="0"/>
    <pivotField showAll="0"/>
    <pivotField dragToRow="0" dragToCol="0" dragToPage="0" showAll="0" defaultSubtotal="0"/>
    <pivotField dragToRow="0" dragToCol="0" dragToPage="0" showAll="0" defaultSubtotal="0"/>
  </pivotFields>
  <rowFields count="1">
    <field x="2"/>
  </rowFields>
  <rowItems count="7">
    <i>
      <x/>
    </i>
    <i>
      <x v="1"/>
    </i>
    <i>
      <x v="2"/>
    </i>
    <i>
      <x v="3"/>
    </i>
    <i>
      <x v="4"/>
    </i>
    <i>
      <x v="5"/>
    </i>
    <i t="grand">
      <x/>
    </i>
  </rowItems>
  <colFields count="1">
    <field x="-2"/>
  </colFields>
  <colItems count="4">
    <i>
      <x/>
    </i>
    <i i="1">
      <x v="1"/>
    </i>
    <i i="2">
      <x v="2"/>
    </i>
    <i i="3">
      <x v="3"/>
    </i>
  </colItems>
  <pageFields count="1">
    <pageField fld="0" hier="-1"/>
  </pageFields>
  <dataFields count="4">
    <dataField name="  Vårdtillfälle, Hjärtsvikt" fld="5" baseField="2" baseItem="0"/>
    <dataField name="  Akuta återinskrivningar, Hjärtsvikt" fld="7" baseField="2" baseItem="1"/>
    <dataField name=" Vårdtillfälle, KOL" fld="6" baseField="2" baseItem="0"/>
    <dataField name="  Akuta återinskrivningar, KOL" fld="8" baseField="2" baseItem="0"/>
  </dataFields>
  <chartFormats count="8">
    <chartFormat chart="0" format="16" series="1">
      <pivotArea type="data" outline="0" fieldPosition="0">
        <references count="1">
          <reference field="2" count="1" selected="0">
            <x v="0"/>
          </reference>
        </references>
      </pivotArea>
    </chartFormat>
    <chartFormat chart="0" format="17" series="1">
      <pivotArea type="data" outline="0" fieldPosition="0">
        <references count="1">
          <reference field="2" count="1" selected="0">
            <x v="1"/>
          </reference>
        </references>
      </pivotArea>
    </chartFormat>
    <chartFormat chart="0" format="18" series="1">
      <pivotArea type="data" outline="0" fieldPosition="0">
        <references count="1">
          <reference field="2" count="1" selected="0">
            <x v="2"/>
          </reference>
        </references>
      </pivotArea>
    </chartFormat>
    <chartFormat chart="0" format="19" series="1">
      <pivotArea type="data" outline="0" fieldPosition="0">
        <references count="1">
          <reference field="2" count="1" selected="0">
            <x v="3"/>
          </reference>
        </references>
      </pivotArea>
    </chartFormat>
    <chartFormat chart="7" format="28" series="1">
      <pivotArea type="data" outline="0" fieldPosition="0">
        <references count="1">
          <reference field="4294967294" count="1" selected="0">
            <x v="0"/>
          </reference>
        </references>
      </pivotArea>
    </chartFormat>
    <chartFormat chart="7" format="29" series="1">
      <pivotArea type="data" outline="0" fieldPosition="0">
        <references count="1">
          <reference field="4294967294" count="1" selected="0">
            <x v="1"/>
          </reference>
        </references>
      </pivotArea>
    </chartFormat>
    <chartFormat chart="7" format="30" series="1">
      <pivotArea type="data" outline="0" fieldPosition="0">
        <references count="1">
          <reference field="4294967294" count="1" selected="0">
            <x v="2"/>
          </reference>
        </references>
      </pivotArea>
    </chartFormat>
    <chartFormat chart="7" format="31"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ell1" cacheId="6" dataPosition="0" applyNumberFormats="0" applyBorderFormats="0" applyFontFormats="0" applyPatternFormats="0" applyAlignmentFormats="0" applyWidthHeightFormats="1" dataCaption="Värden" updatedVersion="6" minRefreshableVersion="3" useAutoFormatting="1" itemPrintTitles="1" createdVersion="4" indent="0" outline="1" outlineData="1" multipleFieldFilters="0" chartFormat="6">
  <location ref="A4:C11" firstHeaderRow="0" firstDataRow="1" firstDataCol="1" rowPageCount="2" colPageCount="1"/>
  <pivotFields count="20">
    <pivotField axis="axisPage" multipleItemSelectionAllowed="1" showAll="0">
      <items count="3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t="default"/>
      </items>
    </pivotField>
    <pivotField axis="axisPage" multipleItemSelectionAllowed="1" showAll="0" defaultSubtotal="0">
      <items count="5">
        <item x="1"/>
        <item x="0"/>
        <item x="2"/>
        <item x="3"/>
        <item x="4"/>
      </items>
    </pivotField>
    <pivotField axis="axisRow" showAll="0">
      <items count="8">
        <item x="0"/>
        <item x="1"/>
        <item x="2"/>
        <item x="3"/>
        <item x="4"/>
        <item x="5"/>
        <item h="1" x="6"/>
        <item t="default"/>
      </items>
    </pivotField>
    <pivotField showAll="0"/>
    <pivotField showAll="0"/>
    <pivotField showAll="0"/>
    <pivotField showAll="0"/>
    <pivotField showAll="0"/>
    <pivotField showAll="0"/>
    <pivotField showAll="0" defaultSubtotal="0"/>
    <pivotField showAll="0" defaultSubtotal="0"/>
    <pivotField numFmtId="1" showAll="0"/>
    <pivotField numFmtId="164" showAll="0"/>
    <pivotField numFmtId="164" showAll="0"/>
    <pivotField numFmtId="164" showAll="0"/>
    <pivotField numFmtId="164" showAll="0"/>
    <pivotField dataField="1" showAll="0"/>
    <pivotField dataField="1" showAll="0"/>
    <pivotField dragToRow="0" dragToCol="0" dragToPage="0" showAll="0" defaultSubtotal="0"/>
    <pivotField dragToRow="0" dragToCol="0" dragToPage="0" showAll="0" defaultSubtotal="0"/>
  </pivotFields>
  <rowFields count="1">
    <field x="2"/>
  </rowFields>
  <rowItems count="7">
    <i>
      <x/>
    </i>
    <i>
      <x v="1"/>
    </i>
    <i>
      <x v="2"/>
    </i>
    <i>
      <x v="3"/>
    </i>
    <i>
      <x v="4"/>
    </i>
    <i>
      <x v="5"/>
    </i>
    <i t="grand">
      <x/>
    </i>
  </rowItems>
  <colFields count="1">
    <field x="-2"/>
  </colFields>
  <colItems count="2">
    <i>
      <x/>
    </i>
    <i i="1">
      <x v="1"/>
    </i>
  </colItems>
  <pageFields count="2">
    <pageField fld="1" hier="-1"/>
    <pageField fld="0" hier="-1"/>
  </pageFields>
  <dataFields count="2">
    <dataField name="Akuta återinskrivningar, Hjärtsvikt" fld="16" subtotal="average" baseField="1" baseItem="0"/>
    <dataField name="Akuta återinskrivningar, KOL " fld="17" subtotal="average" baseField="1" baseItem="1"/>
  </dataFields>
  <formats count="2">
    <format dxfId="124">
      <pivotArea outline="0" collapsedLevelsAreSubtotals="1" fieldPosition="0"/>
    </format>
    <format dxfId="123">
      <pivotArea outline="0" collapsedLevelsAreSubtotals="1" fieldPosition="0"/>
    </format>
  </formats>
  <chartFormats count="5">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2">
          <reference field="4294967294" count="1" selected="0">
            <x v="1"/>
          </reference>
          <reference field="0" count="1" selected="0">
            <x v="0"/>
          </reference>
        </references>
      </pivotArea>
    </chartFormat>
    <chartFormat chart="1" format="2" series="1">
      <pivotArea type="data" outline="0" fieldPosition="0">
        <references count="1">
          <reference field="4294967294" count="1" selected="0">
            <x v="1"/>
          </reference>
        </references>
      </pivotArea>
    </chartFormat>
    <chartFormat chart="5" format="18" series="1">
      <pivotArea type="data" outline="0" fieldPosition="0">
        <references count="1">
          <reference field="4294967294" count="1" selected="0">
            <x v="0"/>
          </reference>
        </references>
      </pivotArea>
    </chartFormat>
    <chartFormat chart="5" format="19"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ell4" cacheId="6" applyNumberFormats="0" applyBorderFormats="0" applyFontFormats="0" applyPatternFormats="0" applyAlignmentFormats="0" applyWidthHeightFormats="1" dataCaption="Värden" updatedVersion="6" minRefreshableVersion="3" useAutoFormatting="1" itemPrintTitles="1" createdVersion="4" indent="0" outline="1" outlineData="1" multipleFieldFilters="0" chartFormat="11" rowHeaderCaption="År ">
  <location ref="A47:C54" firstHeaderRow="0" firstDataRow="1" firstDataCol="1" rowPageCount="2" colPageCount="1"/>
  <pivotFields count="20">
    <pivotField axis="axisPage" multipleItemSelectionAllowed="1" showAll="0">
      <items count="3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t="default"/>
      </items>
    </pivotField>
    <pivotField axis="axisPage" multipleItemSelectionAllowed="1" showAll="0" defaultSubtotal="0">
      <items count="5">
        <item x="1"/>
        <item x="0"/>
        <item x="2"/>
        <item x="3"/>
        <item x="4"/>
      </items>
    </pivotField>
    <pivotField axis="axisRow" showAll="0">
      <items count="8">
        <item x="0"/>
        <item x="1"/>
        <item x="2"/>
        <item x="3"/>
        <item x="4"/>
        <item x="5"/>
        <item h="1" x="6"/>
        <item t="default"/>
      </items>
    </pivotField>
    <pivotField showAll="0"/>
    <pivotField showAll="0"/>
    <pivotField showAll="0"/>
    <pivotField showAll="0"/>
    <pivotField showAll="0"/>
    <pivotField showAll="0"/>
    <pivotField showAll="0" defaultSubtotal="0"/>
    <pivotField showAll="0" defaultSubtotal="0"/>
    <pivotField numFmtId="1" showAll="0"/>
    <pivotField numFmtId="164" showAll="0"/>
    <pivotField numFmtId="164" showAll="0"/>
    <pivotField numFmtId="164" showAll="0"/>
    <pivotField numFmtId="164" showAll="0"/>
    <pivotField showAll="0"/>
    <pivotField showAll="0"/>
    <pivotField dataField="1" dragToRow="0" dragToCol="0" dragToPage="0" showAll="0" defaultSubtotal="0"/>
    <pivotField dataField="1" dragToRow="0" dragToCol="0" dragToPage="0" showAll="0" defaultSubtotal="0"/>
  </pivotFields>
  <rowFields count="1">
    <field x="2"/>
  </rowFields>
  <rowItems count="7">
    <i>
      <x/>
    </i>
    <i>
      <x v="1"/>
    </i>
    <i>
      <x v="2"/>
    </i>
    <i>
      <x v="3"/>
    </i>
    <i>
      <x v="4"/>
    </i>
    <i>
      <x v="5"/>
    </i>
    <i t="grand">
      <x/>
    </i>
  </rowItems>
  <colFields count="1">
    <field x="-2"/>
  </colFields>
  <colItems count="2">
    <i>
      <x/>
    </i>
    <i i="1">
      <x v="1"/>
    </i>
  </colItems>
  <pageFields count="2">
    <pageField fld="1" hier="-1"/>
    <pageField fld="0" hier="-1"/>
  </pageFields>
  <dataFields count="2">
    <dataField name=" KOL, Antal vårdtillfällen per 1000 listade patienter" fld="18" baseField="0" baseItem="0"/>
    <dataField name="Hjärtsvikt, Antal vårdtillfällen per 1000 listade patienter" fld="19" baseField="2" baseItem="0"/>
  </dataFields>
  <formats count="2">
    <format dxfId="126">
      <pivotArea field="2" type="button" dataOnly="0" labelOnly="1" outline="0" axis="axisRow" fieldPosition="0"/>
    </format>
    <format dxfId="125">
      <pivotArea collapsedLevelsAreSubtotals="1" fieldPosition="0">
        <references count="1">
          <reference field="2" count="0"/>
        </references>
      </pivotArea>
    </format>
  </formats>
  <chartFormats count="2">
    <chartFormat chart="10" format="20" series="1">
      <pivotArea type="data" outline="0" fieldPosition="0">
        <references count="1">
          <reference field="4294967294" count="1" selected="0">
            <x v="0"/>
          </reference>
        </references>
      </pivotArea>
    </chartFormat>
    <chartFormat chart="10" format="2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 cacheId="0" applyNumberFormats="0" applyBorderFormats="0" applyFontFormats="0" applyPatternFormats="0" applyAlignmentFormats="0" applyWidthHeightFormats="1" dataCaption="Värden" grandTotalCaption="Totalt" updatedVersion="6" minRefreshableVersion="3" useAutoFormatting="1" itemPrintTitles="1" createdVersion="4" indent="0" outline="1" outlineData="1" multipleFieldFilters="0" chartFormat="4" rowHeaderCaption="År ">
  <location ref="A36:I43" firstHeaderRow="0" firstDataRow="1" firstDataCol="1"/>
  <pivotFields count="20">
    <pivotField multipleItemSelectionAllowed="1" showAll="0">
      <items count="25">
        <item x="0"/>
        <item x="1"/>
        <item x="2"/>
        <item x="3"/>
        <item x="4"/>
        <item x="5"/>
        <item x="6"/>
        <item x="7"/>
        <item x="8"/>
        <item x="9"/>
        <item x="10"/>
        <item x="11"/>
        <item x="12"/>
        <item x="13"/>
        <item x="14"/>
        <item x="15"/>
        <item x="16"/>
        <item x="17"/>
        <item x="18"/>
        <item x="19"/>
        <item x="20"/>
        <item x="21"/>
        <item x="22"/>
        <item x="23"/>
        <item t="default"/>
      </items>
    </pivotField>
    <pivotField multipleItemSelectionAllowed="1" showAll="0" defaultSubtotal="0">
      <items count="3">
        <item x="1"/>
        <item x="0"/>
        <item x="2"/>
      </items>
    </pivotField>
    <pivotField axis="axisRow" showAll="0">
      <items count="7">
        <item x="0"/>
        <item x="1"/>
        <item x="2"/>
        <item x="3"/>
        <item x="4"/>
        <item x="5"/>
        <item t="default"/>
      </items>
    </pivotField>
    <pivotField showAll="0"/>
    <pivotField showAll="0"/>
    <pivotField dataField="1" showAll="0"/>
    <pivotField dataField="1" showAll="0"/>
    <pivotField dataField="1" showAll="0"/>
    <pivotField dataField="1" showAll="0"/>
    <pivotField showAll="0" defaultSubtotal="0"/>
    <pivotField showAll="0" defaultSubtotal="0"/>
    <pivotField numFmtId="1" showAll="0"/>
    <pivotField numFmtId="164" showAll="0"/>
    <pivotField numFmtId="164" showAll="0"/>
    <pivotField numFmtId="164" showAll="0"/>
    <pivotField numFmtId="164" showAll="0"/>
    <pivotField dataField="1" showAll="0"/>
    <pivotField dataField="1" showAll="0"/>
    <pivotField dataField="1" dragToRow="0" dragToCol="0" dragToPage="0" showAll="0" defaultSubtotal="0"/>
    <pivotField dataField="1" dragToRow="0" dragToCol="0" dragToPage="0" showAll="0" defaultSubtotal="0"/>
  </pivotFields>
  <rowFields count="1">
    <field x="2"/>
  </rowFields>
  <rowItems count="7">
    <i>
      <x/>
    </i>
    <i>
      <x v="1"/>
    </i>
    <i>
      <x v="2"/>
    </i>
    <i>
      <x v="3"/>
    </i>
    <i>
      <x v="4"/>
    </i>
    <i>
      <x v="5"/>
    </i>
    <i t="grand">
      <x/>
    </i>
  </rowItems>
  <colFields count="1">
    <field x="-2"/>
  </colFields>
  <colItems count="8">
    <i>
      <x/>
    </i>
    <i i="1">
      <x v="1"/>
    </i>
    <i i="2">
      <x v="2"/>
    </i>
    <i i="3">
      <x v="3"/>
    </i>
    <i i="4">
      <x v="4"/>
    </i>
    <i i="5">
      <x v="5"/>
    </i>
    <i i="6">
      <x v="6"/>
    </i>
    <i i="7">
      <x v="7"/>
    </i>
  </colItems>
  <dataFields count="8">
    <dataField name=" Antal _x000a_vårdtillfällen _x000a_med hjärtsvikt (I50)" fld="5" baseField="2" baseItem="0"/>
    <dataField name=" Antal akuta _x000a_återinskrivningar_x000a_ med hjärtsvikt (I50)" fld="7" baseField="2" baseItem="0"/>
    <dataField name=" Andel akuta _x000a_återinskrivningar _x000a_med hjärtsvikt (I50)" fld="16" subtotal="average" baseField="2" baseItem="1" numFmtId="165"/>
    <dataField name=" Antal vårdtillfällen _x000a_med KOL (J44)" fld="6" baseField="2" baseItem="0"/>
    <dataField name="  Antal akuta _x000a_återinskrivningar _x000a_med KOL (J44)" fld="8" baseField="2" baseItem="0"/>
    <dataField name="  Andel akuta _x000a_återinskrivningar _x000a_med KOL (J44)" fld="17" subtotal="average" baseField="2" baseItem="1" numFmtId="165"/>
    <dataField name="KOL, Antal vårdtillfällen per 1000 listade patienter" fld="18" baseField="0" baseItem="0" numFmtId="164"/>
    <dataField name="Hjärtsvikt, Antal vårdtillfällen per 1000 listade patienter" fld="19" baseField="0" baseItem="0" numFmtId="164"/>
  </dataFields>
  <formats count="55">
    <format dxfId="118">
      <pivotArea outline="0" collapsedLevelsAreSubtotals="1" fieldPosition="0">
        <references count="1">
          <reference field="4294967294" count="1" selected="0">
            <x v="2"/>
          </reference>
        </references>
      </pivotArea>
    </format>
    <format dxfId="117">
      <pivotArea outline="0" collapsedLevelsAreSubtotals="1" fieldPosition="0">
        <references count="1">
          <reference field="4294967294" count="1" selected="0">
            <x v="5"/>
          </reference>
        </references>
      </pivotArea>
    </format>
    <format dxfId="116">
      <pivotArea field="2" type="button" dataOnly="0" labelOnly="1" outline="0" axis="axisRow" fieldPosition="0"/>
    </format>
    <format dxfId="115">
      <pivotArea dataOnly="0" labelOnly="1" outline="0" fieldPosition="0">
        <references count="1">
          <reference field="4294967294" count="6">
            <x v="0"/>
            <x v="1"/>
            <x v="2"/>
            <x v="3"/>
            <x v="4"/>
            <x v="5"/>
          </reference>
        </references>
      </pivotArea>
    </format>
    <format dxfId="114">
      <pivotArea field="1" type="button" dataOnly="0" labelOnly="1" outline="0"/>
    </format>
    <format dxfId="113">
      <pivotArea field="0" type="button" dataOnly="0" labelOnly="1" outline="0"/>
    </format>
    <format dxfId="112">
      <pivotArea field="1" type="button" dataOnly="0" labelOnly="1" outline="0"/>
    </format>
    <format dxfId="111">
      <pivotArea field="0" type="button" dataOnly="0" labelOnly="1" outline="0"/>
    </format>
    <format dxfId="110">
      <pivotArea dataOnly="0" labelOnly="1" outline="0" fieldPosition="0">
        <references count="1">
          <reference field="4294967294" count="2">
            <x v="0"/>
            <x v="1"/>
          </reference>
        </references>
      </pivotArea>
    </format>
    <format dxfId="109">
      <pivotArea dataOnly="0" labelOnly="1" outline="0" fieldPosition="0">
        <references count="1">
          <reference field="4294967294" count="1">
            <x v="2"/>
          </reference>
        </references>
      </pivotArea>
    </format>
    <format dxfId="108">
      <pivotArea dataOnly="0" labelOnly="1" outline="0" fieldPosition="0">
        <references count="1">
          <reference field="4294967294" count="3">
            <x v="3"/>
            <x v="4"/>
            <x v="5"/>
          </reference>
        </references>
      </pivotArea>
    </format>
    <format dxfId="107">
      <pivotArea field="2" type="button" dataOnly="0" labelOnly="1" outline="0" axis="axisRow" fieldPosition="0"/>
    </format>
    <format dxfId="106">
      <pivotArea dataOnly="0" labelOnly="1" fieldPosition="0">
        <references count="1">
          <reference field="2" count="0"/>
        </references>
      </pivotArea>
    </format>
    <format dxfId="105">
      <pivotArea dataOnly="0" labelOnly="1" grandRow="1" outline="0" fieldPosition="0"/>
    </format>
    <format dxfId="104">
      <pivotArea field="2" type="button" dataOnly="0" labelOnly="1" outline="0" axis="axisRow" fieldPosition="0"/>
    </format>
    <format dxfId="103">
      <pivotArea dataOnly="0" labelOnly="1" fieldPosition="0">
        <references count="1">
          <reference field="2" count="0"/>
        </references>
      </pivotArea>
    </format>
    <format dxfId="102">
      <pivotArea dataOnly="0" labelOnly="1" grandRow="1" outline="0" fieldPosition="0"/>
    </format>
    <format dxfId="101">
      <pivotArea field="2" type="button" dataOnly="0" labelOnly="1" outline="0" axis="axisRow" fieldPosition="0"/>
    </format>
    <format dxfId="100">
      <pivotArea dataOnly="0" labelOnly="1" fieldPosition="0">
        <references count="1">
          <reference field="2" count="0"/>
        </references>
      </pivotArea>
    </format>
    <format dxfId="99">
      <pivotArea dataOnly="0" labelOnly="1" grandRow="1" outline="0" fieldPosition="0"/>
    </format>
    <format dxfId="98">
      <pivotArea grandRow="1" outline="0" collapsedLevelsAreSubtotals="1" fieldPosition="0"/>
    </format>
    <format dxfId="97">
      <pivotArea dataOnly="0" labelOnly="1" grandRow="1" outline="0" fieldPosition="0"/>
    </format>
    <format dxfId="96">
      <pivotArea grandRow="1" outline="0" collapsedLevelsAreSubtotals="1" fieldPosition="0"/>
    </format>
    <format dxfId="95">
      <pivotArea dataOnly="0" labelOnly="1" grandRow="1" outline="0" fieldPosition="0"/>
    </format>
    <format dxfId="94">
      <pivotArea field="2" type="button" dataOnly="0" labelOnly="1" outline="0" axis="axisRow" fieldPosition="0"/>
    </format>
    <format dxfId="93">
      <pivotArea field="2" type="button" dataOnly="0" labelOnly="1" outline="0" axis="axisRow" fieldPosition="0"/>
    </format>
    <format dxfId="92">
      <pivotArea collapsedLevelsAreSubtotals="1" fieldPosition="0">
        <references count="1">
          <reference field="2" count="0"/>
        </references>
      </pivotArea>
    </format>
    <format dxfId="91">
      <pivotArea dataOnly="0" labelOnly="1" outline="0" fieldPosition="0">
        <references count="1">
          <reference field="4294967294" count="6">
            <x v="0"/>
            <x v="1"/>
            <x v="2"/>
            <x v="3"/>
            <x v="4"/>
            <x v="5"/>
          </reference>
        </references>
      </pivotArea>
    </format>
    <format dxfId="90">
      <pivotArea grandRow="1" outline="0" collapsedLevelsAreSubtotals="1" fieldPosition="0"/>
    </format>
    <format dxfId="89">
      <pivotArea dataOnly="0" labelOnly="1" grandRow="1" outline="0" fieldPosition="0"/>
    </format>
    <format dxfId="88">
      <pivotArea grandRow="1" outline="0" collapsedLevelsAreSubtotals="1" fieldPosition="0"/>
    </format>
    <format dxfId="87">
      <pivotArea dataOnly="0" labelOnly="1" grandRow="1" outline="0" fieldPosition="0"/>
    </format>
    <format dxfId="86">
      <pivotArea grandRow="1" outline="0" collapsedLevelsAreSubtotals="1" fieldPosition="0"/>
    </format>
    <format dxfId="85">
      <pivotArea dataOnly="0" labelOnly="1" grandRow="1" outline="0" fieldPosition="0"/>
    </format>
    <format dxfId="84">
      <pivotArea grandRow="1" outline="0" collapsedLevelsAreSubtotals="1" fieldPosition="0"/>
    </format>
    <format dxfId="83">
      <pivotArea dataOnly="0" labelOnly="1" grandRow="1" outline="0" fieldPosition="0"/>
    </format>
    <format dxfId="82">
      <pivotArea grandRow="1" outline="0" collapsedLevelsAreSubtotals="1" fieldPosition="0"/>
    </format>
    <format dxfId="81">
      <pivotArea dataOnly="0" labelOnly="1" grandRow="1" outline="0" fieldPosition="0"/>
    </format>
    <format dxfId="80">
      <pivotArea dataOnly="0" labelOnly="1" fieldPosition="0">
        <references count="1">
          <reference field="2" count="0"/>
        </references>
      </pivotArea>
    </format>
    <format dxfId="79">
      <pivotArea dataOnly="0" labelOnly="1" outline="0" fieldPosition="0">
        <references count="1">
          <reference field="4294967294" count="6">
            <x v="0"/>
            <x v="1"/>
            <x v="2"/>
            <x v="3"/>
            <x v="4"/>
            <x v="5"/>
          </reference>
        </references>
      </pivotArea>
    </format>
    <format dxfId="78">
      <pivotArea dataOnly="0" labelOnly="1" outline="0" fieldPosition="0">
        <references count="1">
          <reference field="4294967294" count="6">
            <x v="0"/>
            <x v="1"/>
            <x v="2"/>
            <x v="3"/>
            <x v="4"/>
            <x v="5"/>
          </reference>
        </references>
      </pivotArea>
    </format>
    <format dxfId="77">
      <pivotArea type="all" dataOnly="0" outline="0" fieldPosition="0"/>
    </format>
    <format dxfId="76">
      <pivotArea type="all" dataOnly="0" outline="0" fieldPosition="0"/>
    </format>
    <format dxfId="75">
      <pivotArea field="2" type="button" dataOnly="0" labelOnly="1" outline="0" axis="axisRow" fieldPosition="0"/>
    </format>
    <format dxfId="74">
      <pivotArea dataOnly="0" labelOnly="1" outline="0" fieldPosition="0">
        <references count="1">
          <reference field="4294967294" count="6">
            <x v="0"/>
            <x v="1"/>
            <x v="2"/>
            <x v="3"/>
            <x v="4"/>
            <x v="5"/>
          </reference>
        </references>
      </pivotArea>
    </format>
    <format dxfId="73">
      <pivotArea field="2" type="button" dataOnly="0" labelOnly="1" outline="0" axis="axisRow" fieldPosition="0"/>
    </format>
    <format dxfId="72">
      <pivotArea dataOnly="0" labelOnly="1" outline="0" fieldPosition="0">
        <references count="1">
          <reference field="4294967294" count="6">
            <x v="0"/>
            <x v="1"/>
            <x v="2"/>
            <x v="3"/>
            <x v="4"/>
            <x v="5"/>
          </reference>
        </references>
      </pivotArea>
    </format>
    <format dxfId="71">
      <pivotArea outline="0" collapsedLevelsAreSubtotals="1" fieldPosition="0">
        <references count="1">
          <reference field="4294967294" count="2" selected="0">
            <x v="6"/>
            <x v="7"/>
          </reference>
        </references>
      </pivotArea>
    </format>
    <format dxfId="70">
      <pivotArea dataOnly="0" labelOnly="1" outline="0" fieldPosition="0">
        <references count="1">
          <reference field="4294967294" count="1">
            <x v="6"/>
          </reference>
        </references>
      </pivotArea>
    </format>
    <format dxfId="69">
      <pivotArea dataOnly="0" labelOnly="1" outline="0" fieldPosition="0">
        <references count="1">
          <reference field="4294967294" count="1">
            <x v="7"/>
          </reference>
        </references>
      </pivotArea>
    </format>
    <format dxfId="68">
      <pivotArea field="2" type="button" dataOnly="0" labelOnly="1" outline="0" axis="axisRow" fieldPosition="0"/>
    </format>
    <format dxfId="67">
      <pivotArea dataOnly="0" labelOnly="1" outline="0" fieldPosition="0">
        <references count="1">
          <reference field="4294967294" count="8">
            <x v="0"/>
            <x v="1"/>
            <x v="2"/>
            <x v="3"/>
            <x v="4"/>
            <x v="5"/>
            <x v="6"/>
            <x v="7"/>
          </reference>
        </references>
      </pivotArea>
    </format>
    <format dxfId="66">
      <pivotArea field="2" type="button" dataOnly="0" labelOnly="1" outline="0" axis="axisRow" fieldPosition="0"/>
    </format>
    <format dxfId="65">
      <pivotArea dataOnly="0" labelOnly="1" outline="0" fieldPosition="0">
        <references count="1">
          <reference field="4294967294" count="2">
            <x v="6"/>
            <x v="7"/>
          </reference>
        </references>
      </pivotArea>
    </format>
    <format dxfId="64">
      <pivotArea dataOnly="0" labelOnly="1" outline="0" fieldPosition="0">
        <references count="1">
          <reference field="4294967294" count="1">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Utsnitt_Listad_vårdcentral" sourceName="Listad vårdcentral">
  <pivotTables>
    <pivotTable tabId="5" name="Pivottabell1"/>
    <pivotTable tabId="5" name="Pivottabell2"/>
    <pivotTable tabId="5" name="Pivottabell3"/>
    <pivotTable tabId="5" name="Pivottabell4"/>
  </pivotTables>
  <data>
    <tabular pivotCacheId="2">
      <items count="33">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Utsnitt_Område" sourceName="Område">
  <pivotTables>
    <pivotTable tabId="5" name="Pivottabell1"/>
    <pivotTable tabId="5" name="Pivottabell2"/>
    <pivotTable tabId="5" name="Pivottabell3"/>
    <pivotTable tabId="5" name="Pivottabell4"/>
  </pivotTables>
  <data>
    <tabular pivotCacheId="2">
      <items count="5">
        <i x="1" s="1"/>
        <i x="0" s="1"/>
        <i x="2" s="1"/>
        <i x="3" s="1" nd="1"/>
        <i x="4"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Listad vårdcentral" cache="Utsnitt_Listad_vårdcentral" caption="Listad vårdcentral" rowHeight="234950"/>
  <slicer name="Område" cache="Utsnitt_Område" caption="Område" rowHeight="234950"/>
</slicer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5.xml"/><Relationship Id="rId4" Type="http://schemas.microsoft.com/office/2007/relationships/slicer" Target="../slicers/slicer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topLeftCell="A61" workbookViewId="0">
      <selection activeCell="M69" sqref="M69"/>
    </sheetView>
  </sheetViews>
  <sheetFormatPr defaultRowHeight="14.4" x14ac:dyDescent="0.3"/>
  <cols>
    <col min="1" max="1" width="55.109375" customWidth="1"/>
    <col min="2" max="2" width="18" style="3" customWidth="1"/>
  </cols>
  <sheetData>
    <row r="1" spans="1:3" s="1" customFormat="1" x14ac:dyDescent="0.3">
      <c r="A1" s="1" t="s">
        <v>0</v>
      </c>
      <c r="B1" s="11" t="s">
        <v>77</v>
      </c>
      <c r="C1" s="1" t="s">
        <v>76</v>
      </c>
    </row>
    <row r="2" spans="1:3" x14ac:dyDescent="0.3">
      <c r="A2" t="s">
        <v>37</v>
      </c>
      <c r="B2" s="3" t="s">
        <v>78</v>
      </c>
      <c r="C2" t="s">
        <v>95</v>
      </c>
    </row>
    <row r="3" spans="1:3" x14ac:dyDescent="0.3">
      <c r="A3" t="s">
        <v>15</v>
      </c>
      <c r="B3" s="3" t="s">
        <v>79</v>
      </c>
      <c r="C3" t="s">
        <v>95</v>
      </c>
    </row>
    <row r="4" spans="1:3" x14ac:dyDescent="0.3">
      <c r="A4" t="s">
        <v>26</v>
      </c>
      <c r="B4" s="3" t="s">
        <v>79</v>
      </c>
      <c r="C4" t="s">
        <v>95</v>
      </c>
    </row>
    <row r="5" spans="1:3" x14ac:dyDescent="0.3">
      <c r="A5" t="s">
        <v>31</v>
      </c>
      <c r="B5" s="3" t="s">
        <v>80</v>
      </c>
      <c r="C5" t="s">
        <v>96</v>
      </c>
    </row>
    <row r="6" spans="1:3" x14ac:dyDescent="0.3">
      <c r="A6" t="s">
        <v>32</v>
      </c>
      <c r="B6" s="3" t="s">
        <v>80</v>
      </c>
      <c r="C6" t="s">
        <v>96</v>
      </c>
    </row>
    <row r="7" spans="1:3" x14ac:dyDescent="0.3">
      <c r="A7" t="s">
        <v>33</v>
      </c>
      <c r="B7" s="3" t="s">
        <v>80</v>
      </c>
      <c r="C7" t="s">
        <v>96</v>
      </c>
    </row>
    <row r="8" spans="1:3" x14ac:dyDescent="0.3">
      <c r="A8" t="s">
        <v>34</v>
      </c>
      <c r="B8" s="3" t="s">
        <v>80</v>
      </c>
      <c r="C8" t="s">
        <v>96</v>
      </c>
    </row>
    <row r="9" spans="1:3" x14ac:dyDescent="0.3">
      <c r="A9" t="s">
        <v>81</v>
      </c>
      <c r="B9" s="3" t="s">
        <v>80</v>
      </c>
      <c r="C9" t="s">
        <v>96</v>
      </c>
    </row>
    <row r="10" spans="1:3" x14ac:dyDescent="0.3">
      <c r="A10" t="s">
        <v>82</v>
      </c>
      <c r="B10" s="3" t="s">
        <v>80</v>
      </c>
      <c r="C10" t="s">
        <v>96</v>
      </c>
    </row>
    <row r="11" spans="1:3" x14ac:dyDescent="0.3">
      <c r="A11" t="s">
        <v>83</v>
      </c>
      <c r="B11" s="3" t="s">
        <v>80</v>
      </c>
      <c r="C11" t="s">
        <v>96</v>
      </c>
    </row>
    <row r="12" spans="1:3" x14ac:dyDescent="0.3">
      <c r="A12" t="s">
        <v>38</v>
      </c>
      <c r="B12" s="3" t="s">
        <v>80</v>
      </c>
      <c r="C12" t="s">
        <v>96</v>
      </c>
    </row>
    <row r="13" spans="1:3" x14ac:dyDescent="0.3">
      <c r="A13" t="s">
        <v>36</v>
      </c>
      <c r="B13" s="3" t="s">
        <v>84</v>
      </c>
      <c r="C13" t="s">
        <v>96</v>
      </c>
    </row>
    <row r="14" spans="1:3" x14ac:dyDescent="0.3">
      <c r="A14" t="s">
        <v>18</v>
      </c>
      <c r="B14" s="3" t="s">
        <v>85</v>
      </c>
      <c r="C14" t="s">
        <v>97</v>
      </c>
    </row>
    <row r="15" spans="1:3" x14ac:dyDescent="0.3">
      <c r="A15" t="s">
        <v>8</v>
      </c>
      <c r="B15" s="3" t="s">
        <v>86</v>
      </c>
      <c r="C15" t="s">
        <v>97</v>
      </c>
    </row>
    <row r="16" spans="1:3" x14ac:dyDescent="0.3">
      <c r="A16" t="s">
        <v>9</v>
      </c>
      <c r="B16" s="3" t="s">
        <v>86</v>
      </c>
      <c r="C16" t="s">
        <v>97</v>
      </c>
    </row>
    <row r="17" spans="1:3" x14ac:dyDescent="0.3">
      <c r="A17" t="s">
        <v>10</v>
      </c>
      <c r="B17" s="3" t="s">
        <v>86</v>
      </c>
      <c r="C17" t="s">
        <v>97</v>
      </c>
    </row>
    <row r="18" spans="1:3" x14ac:dyDescent="0.3">
      <c r="A18" t="s">
        <v>11</v>
      </c>
      <c r="B18" s="3" t="s">
        <v>86</v>
      </c>
      <c r="C18" t="s">
        <v>97</v>
      </c>
    </row>
    <row r="19" spans="1:3" x14ac:dyDescent="0.3">
      <c r="A19" t="s">
        <v>12</v>
      </c>
      <c r="B19" s="3" t="s">
        <v>86</v>
      </c>
      <c r="C19" t="s">
        <v>97</v>
      </c>
    </row>
    <row r="20" spans="1:3" x14ac:dyDescent="0.3">
      <c r="A20" t="s">
        <v>17</v>
      </c>
      <c r="B20" s="3" t="s">
        <v>86</v>
      </c>
      <c r="C20" t="s">
        <v>97</v>
      </c>
    </row>
    <row r="21" spans="1:3" x14ac:dyDescent="0.3">
      <c r="A21" t="s">
        <v>19</v>
      </c>
      <c r="B21" s="3" t="s">
        <v>86</v>
      </c>
      <c r="C21" t="s">
        <v>97</v>
      </c>
    </row>
    <row r="22" spans="1:3" x14ac:dyDescent="0.3">
      <c r="A22" t="s">
        <v>21</v>
      </c>
      <c r="B22" s="3" t="s">
        <v>86</v>
      </c>
      <c r="C22" t="s">
        <v>97</v>
      </c>
    </row>
    <row r="23" spans="1:3" x14ac:dyDescent="0.3">
      <c r="A23" t="s">
        <v>22</v>
      </c>
      <c r="B23" s="3" t="s">
        <v>86</v>
      </c>
      <c r="C23" t="s">
        <v>97</v>
      </c>
    </row>
    <row r="24" spans="1:3" x14ac:dyDescent="0.3">
      <c r="A24" t="s">
        <v>23</v>
      </c>
      <c r="B24" s="3" t="s">
        <v>86</v>
      </c>
      <c r="C24" t="s">
        <v>97</v>
      </c>
    </row>
    <row r="25" spans="1:3" x14ac:dyDescent="0.3">
      <c r="A25" t="s">
        <v>24</v>
      </c>
      <c r="B25" s="3" t="s">
        <v>86</v>
      </c>
      <c r="C25" t="s">
        <v>97</v>
      </c>
    </row>
    <row r="26" spans="1:3" x14ac:dyDescent="0.3">
      <c r="A26" t="s">
        <v>51</v>
      </c>
      <c r="B26" s="3" t="s">
        <v>86</v>
      </c>
      <c r="C26" t="s">
        <v>97</v>
      </c>
    </row>
    <row r="27" spans="1:3" x14ac:dyDescent="0.3">
      <c r="A27" t="s">
        <v>52</v>
      </c>
      <c r="B27" s="3" t="s">
        <v>86</v>
      </c>
      <c r="C27" t="s">
        <v>97</v>
      </c>
    </row>
    <row r="28" spans="1:3" x14ac:dyDescent="0.3">
      <c r="A28" t="s">
        <v>53</v>
      </c>
      <c r="B28" s="3" t="s">
        <v>86</v>
      </c>
      <c r="C28" t="s">
        <v>97</v>
      </c>
    </row>
    <row r="29" spans="1:3" x14ac:dyDescent="0.3">
      <c r="A29" t="s">
        <v>54</v>
      </c>
      <c r="B29" s="3" t="s">
        <v>86</v>
      </c>
      <c r="C29" t="s">
        <v>97</v>
      </c>
    </row>
    <row r="30" spans="1:3" x14ac:dyDescent="0.3">
      <c r="A30" t="s">
        <v>39</v>
      </c>
      <c r="B30" s="3" t="s">
        <v>86</v>
      </c>
      <c r="C30" t="s">
        <v>97</v>
      </c>
    </row>
    <row r="31" spans="1:3" x14ac:dyDescent="0.3">
      <c r="A31" t="s">
        <v>46</v>
      </c>
      <c r="B31" s="3" t="s">
        <v>86</v>
      </c>
      <c r="C31" t="s">
        <v>97</v>
      </c>
    </row>
    <row r="32" spans="1:3" x14ac:dyDescent="0.3">
      <c r="A32" t="s">
        <v>20</v>
      </c>
      <c r="B32" s="3" t="s">
        <v>87</v>
      </c>
      <c r="C32" t="s">
        <v>97</v>
      </c>
    </row>
    <row r="33" spans="1:3" x14ac:dyDescent="0.3">
      <c r="A33" t="s">
        <v>88</v>
      </c>
      <c r="B33" s="3" t="s">
        <v>87</v>
      </c>
      <c r="C33" t="s">
        <v>97</v>
      </c>
    </row>
    <row r="34" spans="1:3" x14ac:dyDescent="0.3">
      <c r="A34" t="s">
        <v>16</v>
      </c>
      <c r="B34" s="3" t="s">
        <v>89</v>
      </c>
      <c r="C34" t="s">
        <v>95</v>
      </c>
    </row>
    <row r="35" spans="1:3" x14ac:dyDescent="0.3">
      <c r="A35" t="s">
        <v>27</v>
      </c>
      <c r="B35" s="3" t="s">
        <v>89</v>
      </c>
      <c r="C35" t="s">
        <v>95</v>
      </c>
    </row>
    <row r="36" spans="1:3" x14ac:dyDescent="0.3">
      <c r="A36" t="s">
        <v>55</v>
      </c>
      <c r="B36" s="3" t="s">
        <v>89</v>
      </c>
      <c r="C36" t="s">
        <v>95</v>
      </c>
    </row>
    <row r="37" spans="1:3" x14ac:dyDescent="0.3">
      <c r="A37" t="s">
        <v>40</v>
      </c>
      <c r="B37" s="3" t="s">
        <v>89</v>
      </c>
      <c r="C37" t="s">
        <v>95</v>
      </c>
    </row>
    <row r="38" spans="1:3" x14ac:dyDescent="0.3">
      <c r="A38" t="s">
        <v>41</v>
      </c>
      <c r="B38" s="3" t="s">
        <v>89</v>
      </c>
      <c r="C38" t="s">
        <v>95</v>
      </c>
    </row>
    <row r="39" spans="1:3" x14ac:dyDescent="0.3">
      <c r="A39" t="s">
        <v>14</v>
      </c>
      <c r="B39" s="3" t="s">
        <v>90</v>
      </c>
      <c r="C39" t="s">
        <v>95</v>
      </c>
    </row>
    <row r="40" spans="1:3" x14ac:dyDescent="0.3">
      <c r="A40" t="s">
        <v>42</v>
      </c>
      <c r="B40" s="3" t="s">
        <v>90</v>
      </c>
      <c r="C40" t="s">
        <v>95</v>
      </c>
    </row>
    <row r="41" spans="1:3" x14ac:dyDescent="0.3">
      <c r="A41" t="s">
        <v>13</v>
      </c>
      <c r="B41" s="3" t="s">
        <v>91</v>
      </c>
      <c r="C41" t="s">
        <v>95</v>
      </c>
    </row>
    <row r="42" spans="1:3" x14ac:dyDescent="0.3">
      <c r="A42" t="s">
        <v>43</v>
      </c>
      <c r="B42" s="3" t="s">
        <v>91</v>
      </c>
      <c r="C42" t="s">
        <v>95</v>
      </c>
    </row>
    <row r="43" spans="1:3" x14ac:dyDescent="0.3">
      <c r="A43" t="s">
        <v>50</v>
      </c>
      <c r="B43" s="3" t="s">
        <v>92</v>
      </c>
      <c r="C43" t="s">
        <v>96</v>
      </c>
    </row>
    <row r="44" spans="1:3" x14ac:dyDescent="0.3">
      <c r="A44" t="s">
        <v>35</v>
      </c>
      <c r="B44" s="3" t="s">
        <v>92</v>
      </c>
      <c r="C44" t="s">
        <v>96</v>
      </c>
    </row>
    <row r="45" spans="1:3" x14ac:dyDescent="0.3">
      <c r="A45" t="s">
        <v>47</v>
      </c>
      <c r="B45" s="3" t="s">
        <v>93</v>
      </c>
      <c r="C45" t="s">
        <v>95</v>
      </c>
    </row>
    <row r="46" spans="1:3" x14ac:dyDescent="0.3">
      <c r="A46" t="s">
        <v>25</v>
      </c>
      <c r="B46" s="3" t="s">
        <v>93</v>
      </c>
      <c r="C46" t="s">
        <v>95</v>
      </c>
    </row>
    <row r="47" spans="1:3" x14ac:dyDescent="0.3">
      <c r="A47" s="10" t="s">
        <v>56</v>
      </c>
      <c r="B47" s="3" t="s">
        <v>93</v>
      </c>
      <c r="C47" t="s">
        <v>95</v>
      </c>
    </row>
    <row r="48" spans="1:3" x14ac:dyDescent="0.3">
      <c r="A48" t="s">
        <v>44</v>
      </c>
      <c r="B48" s="3" t="s">
        <v>93</v>
      </c>
      <c r="C48" t="s">
        <v>95</v>
      </c>
    </row>
    <row r="49" spans="1:3" x14ac:dyDescent="0.3">
      <c r="A49" t="s">
        <v>28</v>
      </c>
      <c r="B49" s="3" t="s">
        <v>94</v>
      </c>
      <c r="C49" t="s">
        <v>96</v>
      </c>
    </row>
    <row r="50" spans="1:3" x14ac:dyDescent="0.3">
      <c r="A50" t="s">
        <v>29</v>
      </c>
      <c r="B50" s="3" t="s">
        <v>94</v>
      </c>
      <c r="C50" t="s">
        <v>96</v>
      </c>
    </row>
    <row r="51" spans="1:3" x14ac:dyDescent="0.3">
      <c r="A51" t="s">
        <v>30</v>
      </c>
      <c r="B51" s="3" t="s">
        <v>94</v>
      </c>
      <c r="C51" t="s">
        <v>96</v>
      </c>
    </row>
    <row r="52" spans="1:3" x14ac:dyDescent="0.3">
      <c r="A52" t="s">
        <v>45</v>
      </c>
      <c r="B52" s="3" t="s">
        <v>94</v>
      </c>
      <c r="C52" t="s">
        <v>96</v>
      </c>
    </row>
    <row r="53" spans="1:3" x14ac:dyDescent="0.3">
      <c r="A53" s="3" t="s">
        <v>57</v>
      </c>
      <c r="B53" s="3" t="s">
        <v>93</v>
      </c>
      <c r="C53" t="s">
        <v>95</v>
      </c>
    </row>
    <row r="54" spans="1:3" x14ac:dyDescent="0.3">
      <c r="A54" t="s">
        <v>58</v>
      </c>
      <c r="B54" s="3" t="s">
        <v>94</v>
      </c>
      <c r="C54" t="s">
        <v>96</v>
      </c>
    </row>
    <row r="55" spans="1:3" x14ac:dyDescent="0.3">
      <c r="A55" s="3" t="s">
        <v>59</v>
      </c>
      <c r="B55" s="3" t="s">
        <v>94</v>
      </c>
      <c r="C55" t="s">
        <v>96</v>
      </c>
    </row>
    <row r="56" spans="1:3" x14ac:dyDescent="0.3">
      <c r="A56" t="s">
        <v>110</v>
      </c>
      <c r="B56" s="3" t="s">
        <v>93</v>
      </c>
      <c r="C56" t="s">
        <v>95</v>
      </c>
    </row>
    <row r="57" spans="1:3" x14ac:dyDescent="0.3">
      <c r="A57" t="s">
        <v>111</v>
      </c>
      <c r="B57" s="3" t="s">
        <v>92</v>
      </c>
      <c r="C57" t="s">
        <v>96</v>
      </c>
    </row>
    <row r="58" spans="1:3" x14ac:dyDescent="0.3">
      <c r="A58" t="s">
        <v>112</v>
      </c>
      <c r="B58" s="3" t="s">
        <v>86</v>
      </c>
      <c r="C58" t="s">
        <v>97</v>
      </c>
    </row>
    <row r="59" spans="1:3" x14ac:dyDescent="0.3">
      <c r="A59" t="s">
        <v>113</v>
      </c>
      <c r="B59" s="3" t="s">
        <v>86</v>
      </c>
      <c r="C59" t="s">
        <v>97</v>
      </c>
    </row>
    <row r="60" spans="1:3" x14ac:dyDescent="0.3">
      <c r="A60" t="s">
        <v>114</v>
      </c>
      <c r="B60" s="3" t="s">
        <v>86</v>
      </c>
      <c r="C60" t="s">
        <v>97</v>
      </c>
    </row>
    <row r="61" spans="1:3" x14ac:dyDescent="0.3">
      <c r="A61" t="s">
        <v>115</v>
      </c>
      <c r="B61" s="3" t="s">
        <v>86</v>
      </c>
      <c r="C61" t="s">
        <v>97</v>
      </c>
    </row>
    <row r="62" spans="1:3" x14ac:dyDescent="0.3">
      <c r="A62" t="s">
        <v>116</v>
      </c>
      <c r="B62" s="3" t="s">
        <v>89</v>
      </c>
      <c r="C62" t="s">
        <v>95</v>
      </c>
    </row>
    <row r="63" spans="1:3" x14ac:dyDescent="0.3">
      <c r="A63" t="s">
        <v>117</v>
      </c>
      <c r="B63" s="3" t="s">
        <v>93</v>
      </c>
      <c r="C63" t="s">
        <v>95</v>
      </c>
    </row>
    <row r="64" spans="1:3" x14ac:dyDescent="0.3">
      <c r="A64" t="s">
        <v>118</v>
      </c>
      <c r="B64" s="3" t="s">
        <v>94</v>
      </c>
      <c r="C64" t="s">
        <v>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workbookViewId="0">
      <selection activeCell="B7" sqref="B7"/>
    </sheetView>
  </sheetViews>
  <sheetFormatPr defaultColWidth="12.5546875" defaultRowHeight="14.4" x14ac:dyDescent="0.3"/>
  <cols>
    <col min="1" max="1" width="15.5546875" customWidth="1"/>
    <col min="2" max="2" width="43.6640625" customWidth="1"/>
    <col min="3" max="3" width="48" customWidth="1"/>
    <col min="4" max="4" width="15.44140625" customWidth="1"/>
    <col min="5" max="5" width="26.21875" customWidth="1"/>
    <col min="6" max="6" width="18.6640625" customWidth="1"/>
    <col min="7" max="7" width="19.109375" customWidth="1"/>
    <col min="8" max="9" width="26.5546875" customWidth="1"/>
    <col min="10" max="10" width="19.6640625" customWidth="1"/>
    <col min="11" max="11" width="21" customWidth="1"/>
    <col min="12" max="12" width="23" customWidth="1"/>
    <col min="13" max="13" width="19.6640625" customWidth="1"/>
    <col min="14" max="14" width="27.44140625" customWidth="1"/>
    <col min="15" max="15" width="22" customWidth="1"/>
    <col min="16" max="16" width="21.6640625" customWidth="1"/>
    <col min="17" max="17" width="24.44140625" customWidth="1"/>
    <col min="18" max="18" width="28.5546875" customWidth="1"/>
    <col min="19" max="19" width="24.109375" customWidth="1"/>
    <col min="20" max="20" width="23.33203125" customWidth="1"/>
    <col min="21" max="21" width="28.88671875" customWidth="1"/>
    <col min="22" max="22" width="23.109375" customWidth="1"/>
    <col min="23" max="23" width="21.44140625" customWidth="1"/>
    <col min="24" max="24" width="21.88671875" customWidth="1"/>
    <col min="25" max="25" width="25" bestFit="1" customWidth="1"/>
    <col min="26" max="26" width="23.88671875" bestFit="1" customWidth="1"/>
    <col min="27" max="27" width="26.33203125" bestFit="1" customWidth="1"/>
    <col min="28" max="28" width="30.44140625" bestFit="1" customWidth="1"/>
    <col min="29" max="29" width="24.44140625" bestFit="1" customWidth="1"/>
    <col min="30" max="30" width="26.5546875" bestFit="1" customWidth="1"/>
    <col min="31" max="31" width="21.5546875" bestFit="1" customWidth="1"/>
    <col min="32" max="32" width="20.88671875" bestFit="1" customWidth="1"/>
    <col min="33" max="33" width="14.88671875" bestFit="1" customWidth="1"/>
    <col min="34" max="34" width="32" bestFit="1" customWidth="1"/>
    <col min="35" max="35" width="24" bestFit="1" customWidth="1"/>
    <col min="36" max="36" width="29.33203125" bestFit="1" customWidth="1"/>
    <col min="37" max="37" width="20.33203125" bestFit="1" customWidth="1"/>
    <col min="38" max="38" width="16.6640625" bestFit="1" customWidth="1"/>
    <col min="39" max="39" width="29.44140625" bestFit="1" customWidth="1"/>
    <col min="40" max="40" width="18.6640625" bestFit="1" customWidth="1"/>
    <col min="41" max="41" width="27.44140625" bestFit="1" customWidth="1"/>
    <col min="42" max="42" width="20.44140625" bestFit="1" customWidth="1"/>
    <col min="43" max="43" width="31.109375" bestFit="1" customWidth="1"/>
    <col min="44" max="44" width="23.6640625" bestFit="1" customWidth="1"/>
    <col min="45" max="45" width="32.6640625" bestFit="1" customWidth="1"/>
    <col min="46" max="46" width="20.44140625" bestFit="1" customWidth="1"/>
    <col min="47" max="47" width="12.6640625" bestFit="1" customWidth="1"/>
  </cols>
  <sheetData>
    <row r="1" spans="1:47" x14ac:dyDescent="0.3">
      <c r="A1" s="6" t="s">
        <v>76</v>
      </c>
      <c r="B1" t="s">
        <v>137</v>
      </c>
      <c r="C1" t="str">
        <f>$B$1</f>
        <v>(Alla)</v>
      </c>
      <c r="D1" t="str">
        <f>IF(AND(C1="(Alla)",C2="(Alla)"),"Region Jönköpings län",IF(AND(C1="(Alla)",C2&lt;&gt;"(Alla)"),"",C1))</f>
        <v>Region Jönköpings län</v>
      </c>
    </row>
    <row r="2" spans="1:47" x14ac:dyDescent="0.3">
      <c r="A2" s="6" t="s">
        <v>0</v>
      </c>
      <c r="B2" t="s">
        <v>137</v>
      </c>
      <c r="C2" t="str">
        <f>$B$2</f>
        <v>(Alla)</v>
      </c>
      <c r="D2" t="str">
        <f>IF(AND(C2="(Alla)",C1="(Alla)"),"",IF(AND(C2="(Alla)",C1&lt;&gt;"(Alla)"),"",C2))</f>
        <v/>
      </c>
    </row>
    <row r="4" spans="1:47" s="8" customFormat="1" x14ac:dyDescent="0.3">
      <c r="A4" s="6" t="s">
        <v>69</v>
      </c>
      <c r="B4" t="s">
        <v>70</v>
      </c>
      <c r="C4" t="s">
        <v>71</v>
      </c>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row>
    <row r="5" spans="1:47" s="8" customFormat="1" x14ac:dyDescent="0.3">
      <c r="A5" s="9">
        <v>2014</v>
      </c>
      <c r="B5" s="5">
        <v>0.17524817338548013</v>
      </c>
      <c r="C5" s="5">
        <v>0.24017991915315237</v>
      </c>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row>
    <row r="6" spans="1:47" x14ac:dyDescent="0.3">
      <c r="A6" s="9">
        <v>2015</v>
      </c>
      <c r="B6" s="5">
        <v>0.1518230164093301</v>
      </c>
      <c r="C6" s="5">
        <v>0.20545581333849822</v>
      </c>
    </row>
    <row r="7" spans="1:47" x14ac:dyDescent="0.3">
      <c r="A7" s="9">
        <v>2016</v>
      </c>
      <c r="B7" s="5">
        <v>0.15327295553373255</v>
      </c>
      <c r="C7" s="5">
        <v>0.19830265484817117</v>
      </c>
    </row>
    <row r="8" spans="1:47" x14ac:dyDescent="0.3">
      <c r="A8" s="9">
        <v>2017</v>
      </c>
      <c r="B8" s="5">
        <v>0.13069370459709892</v>
      </c>
      <c r="C8" s="5">
        <v>0.21651202464146174</v>
      </c>
    </row>
    <row r="9" spans="1:47" x14ac:dyDescent="0.3">
      <c r="A9" s="9">
        <v>2018</v>
      </c>
      <c r="B9" s="5">
        <v>0.18819771198225818</v>
      </c>
      <c r="C9" s="5">
        <v>0.1964106282810327</v>
      </c>
    </row>
    <row r="10" spans="1:47" x14ac:dyDescent="0.3">
      <c r="A10" s="9">
        <v>2019</v>
      </c>
      <c r="B10" s="5">
        <v>0.20689997046718236</v>
      </c>
      <c r="C10" s="5">
        <v>0.28286804341491845</v>
      </c>
    </row>
    <row r="11" spans="1:47" x14ac:dyDescent="0.3">
      <c r="A11" s="9" t="s">
        <v>68</v>
      </c>
      <c r="B11" s="5">
        <v>0.16768925539584709</v>
      </c>
      <c r="C11" s="5">
        <v>0.22328818061287234</v>
      </c>
      <c r="K11" t="s">
        <v>70</v>
      </c>
      <c r="L11" t="s">
        <v>71</v>
      </c>
    </row>
    <row r="12" spans="1:47" x14ac:dyDescent="0.3">
      <c r="E12" t="s">
        <v>72</v>
      </c>
      <c r="F12" t="s">
        <v>73</v>
      </c>
      <c r="G12" t="s">
        <v>74</v>
      </c>
      <c r="H12" t="s">
        <v>75</v>
      </c>
    </row>
    <row r="14" spans="1:47" x14ac:dyDescent="0.3">
      <c r="A14" s="6" t="s">
        <v>0</v>
      </c>
      <c r="B14" t="s">
        <v>137</v>
      </c>
    </row>
    <row r="16" spans="1:47" x14ac:dyDescent="0.3">
      <c r="A16" s="6" t="s">
        <v>69</v>
      </c>
      <c r="B16" t="s">
        <v>72</v>
      </c>
      <c r="C16" t="s">
        <v>73</v>
      </c>
      <c r="D16" t="s">
        <v>74</v>
      </c>
      <c r="E16" t="s">
        <v>75</v>
      </c>
    </row>
    <row r="17" spans="1:7" x14ac:dyDescent="0.3">
      <c r="A17" s="9">
        <v>2014</v>
      </c>
      <c r="B17" s="7">
        <v>762</v>
      </c>
      <c r="C17" s="7">
        <v>135</v>
      </c>
      <c r="D17" s="7">
        <v>389</v>
      </c>
      <c r="E17" s="7">
        <v>109</v>
      </c>
    </row>
    <row r="18" spans="1:7" x14ac:dyDescent="0.3">
      <c r="A18" s="9">
        <v>2015</v>
      </c>
      <c r="B18" s="7">
        <v>711</v>
      </c>
      <c r="C18" s="7">
        <v>114</v>
      </c>
      <c r="D18" s="7">
        <v>417</v>
      </c>
      <c r="E18" s="7">
        <v>104</v>
      </c>
    </row>
    <row r="19" spans="1:7" x14ac:dyDescent="0.3">
      <c r="A19" s="9">
        <v>2016</v>
      </c>
      <c r="B19" s="7">
        <v>641</v>
      </c>
      <c r="C19" s="7">
        <v>106</v>
      </c>
      <c r="D19" s="7">
        <v>383</v>
      </c>
      <c r="E19" s="7">
        <v>100</v>
      </c>
    </row>
    <row r="20" spans="1:7" x14ac:dyDescent="0.3">
      <c r="A20" s="9">
        <v>2017</v>
      </c>
      <c r="B20" s="7">
        <v>749</v>
      </c>
      <c r="C20" s="7">
        <v>115</v>
      </c>
      <c r="D20" s="7">
        <v>427</v>
      </c>
      <c r="E20" s="7">
        <v>106</v>
      </c>
    </row>
    <row r="21" spans="1:7" x14ac:dyDescent="0.3">
      <c r="A21" s="9">
        <v>2018</v>
      </c>
      <c r="B21" s="7">
        <v>814</v>
      </c>
      <c r="C21" s="7">
        <v>163</v>
      </c>
      <c r="D21" s="7">
        <v>362</v>
      </c>
      <c r="E21" s="7">
        <v>83</v>
      </c>
    </row>
    <row r="22" spans="1:7" x14ac:dyDescent="0.3">
      <c r="A22" s="9">
        <v>2019</v>
      </c>
      <c r="B22" s="7">
        <v>753</v>
      </c>
      <c r="C22" s="7">
        <v>141</v>
      </c>
      <c r="D22" s="7">
        <v>358</v>
      </c>
      <c r="E22" s="7">
        <v>112</v>
      </c>
    </row>
    <row r="23" spans="1:7" x14ac:dyDescent="0.3">
      <c r="A23" s="9" t="s">
        <v>68</v>
      </c>
      <c r="B23" s="7">
        <v>4430</v>
      </c>
      <c r="C23" s="7">
        <v>774</v>
      </c>
      <c r="D23" s="7">
        <v>2336</v>
      </c>
      <c r="E23" s="7">
        <v>614</v>
      </c>
    </row>
    <row r="28" spans="1:7" x14ac:dyDescent="0.3">
      <c r="A28" s="6" t="s">
        <v>76</v>
      </c>
      <c r="B28" t="s">
        <v>137</v>
      </c>
      <c r="C28" s="17" t="str">
        <f>$B$1</f>
        <v>(Alla)</v>
      </c>
      <c r="D28" s="17" t="str">
        <f>IF(AND(C28="(Alla)",C29="(Alla)"),"Region Jönköpings län",C28)</f>
        <v>Region Jönköpings län</v>
      </c>
    </row>
    <row r="29" spans="1:7" x14ac:dyDescent="0.3">
      <c r="A29" s="6" t="s">
        <v>0</v>
      </c>
      <c r="B29" t="s">
        <v>137</v>
      </c>
      <c r="C29" s="17" t="str">
        <f>$B$2</f>
        <v>(Alla)</v>
      </c>
      <c r="D29" s="17" t="str">
        <f>IF(OR(C29="(Alla)",C28="(Alla)"),"",C29)</f>
        <v/>
      </c>
    </row>
    <row r="31" spans="1:7" ht="28.8" x14ac:dyDescent="0.3">
      <c r="A31" s="16" t="s">
        <v>108</v>
      </c>
      <c r="B31" s="8" t="s">
        <v>102</v>
      </c>
      <c r="C31" s="8" t="s">
        <v>103</v>
      </c>
      <c r="D31" s="8" t="s">
        <v>106</v>
      </c>
      <c r="E31" s="8" t="s">
        <v>104</v>
      </c>
      <c r="F31" s="8" t="s">
        <v>105</v>
      </c>
      <c r="G31" s="8" t="s">
        <v>107</v>
      </c>
    </row>
    <row r="32" spans="1:7" x14ac:dyDescent="0.3">
      <c r="A32" s="9">
        <v>2014</v>
      </c>
      <c r="B32" s="7">
        <v>762</v>
      </c>
      <c r="C32" s="7">
        <v>135</v>
      </c>
      <c r="D32" s="5">
        <v>0.17524817338548013</v>
      </c>
      <c r="E32" s="7">
        <v>389</v>
      </c>
      <c r="F32" s="7">
        <v>109</v>
      </c>
      <c r="G32" s="5">
        <v>0.24017991915315237</v>
      </c>
    </row>
    <row r="33" spans="1:7" x14ac:dyDescent="0.3">
      <c r="A33" s="9">
        <v>2015</v>
      </c>
      <c r="B33" s="7">
        <v>711</v>
      </c>
      <c r="C33" s="7">
        <v>114</v>
      </c>
      <c r="D33" s="5">
        <v>0.1518230164093301</v>
      </c>
      <c r="E33" s="7">
        <v>417</v>
      </c>
      <c r="F33" s="7">
        <v>104</v>
      </c>
      <c r="G33" s="5">
        <v>0.20545581333849822</v>
      </c>
    </row>
    <row r="34" spans="1:7" x14ac:dyDescent="0.3">
      <c r="A34" s="9">
        <v>2016</v>
      </c>
      <c r="B34" s="7">
        <v>641</v>
      </c>
      <c r="C34" s="7">
        <v>106</v>
      </c>
      <c r="D34" s="5">
        <v>0.15327295553373255</v>
      </c>
      <c r="E34" s="7">
        <v>383</v>
      </c>
      <c r="F34" s="7">
        <v>100</v>
      </c>
      <c r="G34" s="5">
        <v>0.19830265484817117</v>
      </c>
    </row>
    <row r="35" spans="1:7" x14ac:dyDescent="0.3">
      <c r="A35" s="9">
        <v>2017</v>
      </c>
      <c r="B35" s="7">
        <v>749</v>
      </c>
      <c r="C35" s="7">
        <v>115</v>
      </c>
      <c r="D35" s="5">
        <v>0.13069370459709892</v>
      </c>
      <c r="E35" s="7">
        <v>427</v>
      </c>
      <c r="F35" s="7">
        <v>106</v>
      </c>
      <c r="G35" s="5">
        <v>0.21651202464146174</v>
      </c>
    </row>
    <row r="36" spans="1:7" x14ac:dyDescent="0.3">
      <c r="A36" s="9">
        <v>2018</v>
      </c>
      <c r="B36" s="7">
        <v>814</v>
      </c>
      <c r="C36" s="7">
        <v>163</v>
      </c>
      <c r="D36" s="5">
        <v>0.18819771198225818</v>
      </c>
      <c r="E36" s="7">
        <v>362</v>
      </c>
      <c r="F36" s="7">
        <v>83</v>
      </c>
      <c r="G36" s="5">
        <v>0.1964106282810327</v>
      </c>
    </row>
    <row r="37" spans="1:7" x14ac:dyDescent="0.3">
      <c r="A37" s="9">
        <v>2019</v>
      </c>
      <c r="B37" s="7">
        <v>753</v>
      </c>
      <c r="C37" s="7">
        <v>141</v>
      </c>
      <c r="D37" s="5">
        <v>0.20689997046718236</v>
      </c>
      <c r="E37" s="7">
        <v>358</v>
      </c>
      <c r="F37" s="7">
        <v>112</v>
      </c>
      <c r="G37" s="5">
        <v>0.28286804341491845</v>
      </c>
    </row>
    <row r="38" spans="1:7" x14ac:dyDescent="0.3">
      <c r="A38" s="9" t="s">
        <v>68</v>
      </c>
      <c r="B38" s="7">
        <v>4430</v>
      </c>
      <c r="C38" s="7">
        <v>774</v>
      </c>
      <c r="D38" s="5">
        <v>0.16768925539584709</v>
      </c>
      <c r="E38" s="7">
        <v>2336</v>
      </c>
      <c r="F38" s="7">
        <v>614</v>
      </c>
      <c r="G38" s="5">
        <v>0.22328818061287234</v>
      </c>
    </row>
    <row r="44" spans="1:7" x14ac:dyDescent="0.3">
      <c r="A44" s="6" t="s">
        <v>76</v>
      </c>
      <c r="B44" t="s">
        <v>137</v>
      </c>
      <c r="C44" s="17" t="str">
        <f>$B$1</f>
        <v>(Alla)</v>
      </c>
      <c r="D44" s="17" t="str">
        <f>IF(AND(C44="(Alla)",C45="(Alla)"),"Region Jönköpings län",C44)</f>
        <v>Region Jönköpings län</v>
      </c>
    </row>
    <row r="45" spans="1:7" x14ac:dyDescent="0.3">
      <c r="A45" s="6" t="s">
        <v>0</v>
      </c>
      <c r="B45" t="s">
        <v>137</v>
      </c>
      <c r="C45" s="17" t="str">
        <f>$B$2</f>
        <v>(Alla)</v>
      </c>
      <c r="D45" s="17" t="str">
        <f>IF(OR(C45="(Alla)",C44="(Alla)"),"",C45)</f>
        <v/>
      </c>
    </row>
    <row r="47" spans="1:7" x14ac:dyDescent="0.3">
      <c r="A47" s="16" t="s">
        <v>108</v>
      </c>
      <c r="B47" t="s">
        <v>139</v>
      </c>
      <c r="C47" t="s">
        <v>141</v>
      </c>
    </row>
    <row r="48" spans="1:7" x14ac:dyDescent="0.3">
      <c r="A48" s="9">
        <v>2014</v>
      </c>
      <c r="B48" s="4">
        <v>7.3244325055427506</v>
      </c>
      <c r="C48" s="4">
        <v>14.347603005716133</v>
      </c>
    </row>
    <row r="49" spans="1:4" x14ac:dyDescent="0.3">
      <c r="A49" s="9">
        <v>2015</v>
      </c>
      <c r="B49" s="4">
        <v>7.6804774052142522</v>
      </c>
      <c r="C49" s="4">
        <v>13.095490252055956</v>
      </c>
    </row>
    <row r="50" spans="1:4" x14ac:dyDescent="0.3">
      <c r="A50" s="9">
        <v>2016</v>
      </c>
      <c r="B50" s="4">
        <v>6.9641006370121632</v>
      </c>
      <c r="C50" s="4">
        <v>11.655322476043855</v>
      </c>
    </row>
    <row r="51" spans="1:4" x14ac:dyDescent="0.3">
      <c r="A51" s="9">
        <v>2017</v>
      </c>
      <c r="B51" s="4">
        <v>7.5522422377276062</v>
      </c>
      <c r="C51" s="4">
        <v>13.247375728473015</v>
      </c>
    </row>
    <row r="52" spans="1:4" x14ac:dyDescent="0.3">
      <c r="A52" s="9">
        <v>2018</v>
      </c>
      <c r="B52" s="4">
        <v>6.155302359390876</v>
      </c>
      <c r="C52" s="4">
        <v>13.840928509790533</v>
      </c>
    </row>
    <row r="53" spans="1:4" x14ac:dyDescent="0.3">
      <c r="A53" s="9">
        <v>2019</v>
      </c>
      <c r="B53" s="4">
        <v>5.9460619104630492</v>
      </c>
      <c r="C53" s="4">
        <v>12.506660945750493</v>
      </c>
    </row>
    <row r="54" spans="1:4" x14ac:dyDescent="0.3">
      <c r="A54" s="9" t="s">
        <v>68</v>
      </c>
      <c r="B54" s="7">
        <v>6.9120963906044564</v>
      </c>
      <c r="C54" s="7">
        <v>13.108128001017867</v>
      </c>
    </row>
    <row r="59" spans="1:4" x14ac:dyDescent="0.3">
      <c r="D59" t="s">
        <v>138</v>
      </c>
    </row>
  </sheetData>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9"/>
  <sheetViews>
    <sheetView zoomScale="77" zoomScaleNormal="77" workbookViewId="0">
      <pane ySplit="1" topLeftCell="A143" activePane="bottomLeft" state="frozen"/>
      <selection activeCell="M69" sqref="M69"/>
      <selection pane="bottomLeft" activeCell="M69" sqref="M69"/>
    </sheetView>
  </sheetViews>
  <sheetFormatPr defaultRowHeight="14.4" x14ac:dyDescent="0.3"/>
  <cols>
    <col min="1" max="1" width="30" customWidth="1"/>
    <col min="2" max="2" width="14.5546875" customWidth="1"/>
    <col min="12" max="12" width="11.44140625" bestFit="1" customWidth="1"/>
    <col min="28" max="28" width="30" customWidth="1"/>
  </cols>
  <sheetData>
    <row r="1" spans="1:28" s="2" customFormat="1" ht="72" x14ac:dyDescent="0.3">
      <c r="A1" s="19" t="s">
        <v>0</v>
      </c>
      <c r="B1" s="20" t="s">
        <v>76</v>
      </c>
      <c r="C1" s="19" t="s">
        <v>1</v>
      </c>
      <c r="D1" s="19" t="s">
        <v>2</v>
      </c>
      <c r="E1" s="19" t="s">
        <v>3</v>
      </c>
      <c r="F1" s="19" t="s">
        <v>4</v>
      </c>
      <c r="G1" s="19" t="s">
        <v>5</v>
      </c>
      <c r="H1" s="19" t="s">
        <v>6</v>
      </c>
      <c r="I1" s="19" t="s">
        <v>7</v>
      </c>
      <c r="J1" s="20" t="s">
        <v>121</v>
      </c>
      <c r="K1" s="20" t="s">
        <v>129</v>
      </c>
      <c r="L1" s="20" t="s">
        <v>61</v>
      </c>
      <c r="M1" s="20" t="s">
        <v>62</v>
      </c>
      <c r="N1" s="20" t="s">
        <v>63</v>
      </c>
      <c r="O1" s="20" t="s">
        <v>64</v>
      </c>
      <c r="P1" s="20" t="s">
        <v>65</v>
      </c>
      <c r="Q1" s="20" t="s">
        <v>66</v>
      </c>
      <c r="R1" s="20" t="s">
        <v>67</v>
      </c>
      <c r="X1" s="2" t="s">
        <v>122</v>
      </c>
      <c r="Y1" s="2" t="s">
        <v>123</v>
      </c>
      <c r="Z1" s="2" t="s">
        <v>128</v>
      </c>
      <c r="AB1" s="2" t="s">
        <v>0</v>
      </c>
    </row>
    <row r="2" spans="1:28" x14ac:dyDescent="0.3">
      <c r="A2" t="s">
        <v>8</v>
      </c>
      <c r="B2" t="str">
        <f>VLOOKUP(A2,kommun_VC!$A$2:$C$70,3,FALSE)</f>
        <v>Jönköpingsområde</v>
      </c>
      <c r="C2">
        <v>2014</v>
      </c>
      <c r="D2">
        <v>969</v>
      </c>
      <c r="E2">
        <v>140</v>
      </c>
      <c r="F2">
        <v>34</v>
      </c>
      <c r="G2">
        <v>24</v>
      </c>
      <c r="H2">
        <v>6</v>
      </c>
      <c r="I2">
        <v>7</v>
      </c>
      <c r="J2">
        <f>VLOOKUP(C2,$X$2:$Z$10,3,FALSE)</f>
        <v>3</v>
      </c>
      <c r="K2">
        <f>VLOOKUP(A2,listing65!$A$2:$G$70,2,FALSE)</f>
        <v>2</v>
      </c>
      <c r="L2" s="23">
        <f ca="1">INDIRECT(ADDRESS(K2,J2,1,,"listing65"))</f>
        <v>2273.1666666666665</v>
      </c>
      <c r="M2" s="4">
        <f ca="1">F2/$L2*1000</f>
        <v>14.957108292396805</v>
      </c>
      <c r="N2" s="4">
        <f ca="1">G2/$L2*1000</f>
        <v>10.55795879463304</v>
      </c>
      <c r="O2" s="4">
        <f ca="1">H2/$L2*1000</f>
        <v>2.6394896986582599</v>
      </c>
      <c r="P2" s="4">
        <f ca="1">I2/$L2*1000</f>
        <v>3.0794046484346365</v>
      </c>
      <c r="Q2" s="5">
        <f>IFERROR(H2/F2,"")</f>
        <v>0.17647058823529413</v>
      </c>
      <c r="R2" s="5">
        <f>IFERROR(I2/G2,"")</f>
        <v>0.29166666666666669</v>
      </c>
      <c r="X2">
        <v>2014</v>
      </c>
      <c r="Y2" s="22" t="s">
        <v>124</v>
      </c>
      <c r="Z2">
        <v>3</v>
      </c>
      <c r="AB2" t="s">
        <v>8</v>
      </c>
    </row>
    <row r="3" spans="1:28" x14ac:dyDescent="0.3">
      <c r="A3" t="s">
        <v>8</v>
      </c>
      <c r="B3" t="str">
        <f>VLOOKUP(A3,kommun_VC!$A$2:$C$70,3,FALSE)</f>
        <v>Jönköpingsområde</v>
      </c>
      <c r="C3">
        <v>2015</v>
      </c>
      <c r="D3">
        <v>921</v>
      </c>
      <c r="E3">
        <v>124</v>
      </c>
      <c r="F3">
        <v>42</v>
      </c>
      <c r="G3">
        <v>24</v>
      </c>
      <c r="H3">
        <v>7</v>
      </c>
      <c r="I3">
        <v>12</v>
      </c>
      <c r="J3">
        <f t="shared" ref="J3:J66" si="0">VLOOKUP(C3,$X$2:$Z$10,3,FALSE)</f>
        <v>4</v>
      </c>
      <c r="K3">
        <f>VLOOKUP(A3,listing65!$A$2:$G$70,2,FALSE)</f>
        <v>2</v>
      </c>
      <c r="L3" s="23">
        <f t="shared" ref="L3:L66" ca="1" si="1">INDIRECT(ADDRESS(K3,J3,1,,"listing65"))</f>
        <v>2224.1666666666665</v>
      </c>
      <c r="M3" s="4">
        <f t="shared" ref="M3:M66" ca="1" si="2">F3/$L3*1000</f>
        <v>18.883476957662047</v>
      </c>
      <c r="N3" s="4">
        <f t="shared" ref="N3:N66" ca="1" si="3">G3/$L3*1000</f>
        <v>10.79055826152117</v>
      </c>
      <c r="O3" s="4">
        <f t="shared" ref="O3:O66" ca="1" si="4">H3/$L3*1000</f>
        <v>3.1472461596103414</v>
      </c>
      <c r="P3" s="4">
        <f t="shared" ref="P3:P66" ca="1" si="5">I3/$L3*1000</f>
        <v>5.395279130760585</v>
      </c>
      <c r="Q3" s="5">
        <f t="shared" ref="Q3:Q66" si="6">IFERROR(H3/F3,"")</f>
        <v>0.16666666666666666</v>
      </c>
      <c r="R3" s="5">
        <f t="shared" ref="R3:R66" si="7">IFERROR(I3/G3,"")</f>
        <v>0.5</v>
      </c>
      <c r="X3">
        <v>2015</v>
      </c>
      <c r="Y3" s="22" t="s">
        <v>125</v>
      </c>
      <c r="Z3">
        <v>4</v>
      </c>
      <c r="AB3" t="s">
        <v>9</v>
      </c>
    </row>
    <row r="4" spans="1:28" x14ac:dyDescent="0.3">
      <c r="A4" t="s">
        <v>8</v>
      </c>
      <c r="B4" t="str">
        <f>VLOOKUP(A4,kommun_VC!$A$2:$C$70,3,FALSE)</f>
        <v>Jönköpingsområde</v>
      </c>
      <c r="C4">
        <v>2016</v>
      </c>
      <c r="D4">
        <v>791</v>
      </c>
      <c r="E4">
        <v>109</v>
      </c>
      <c r="F4">
        <v>40</v>
      </c>
      <c r="G4">
        <v>4</v>
      </c>
      <c r="H4">
        <v>10</v>
      </c>
      <c r="I4">
        <v>1</v>
      </c>
      <c r="J4">
        <f t="shared" si="0"/>
        <v>5</v>
      </c>
      <c r="K4">
        <f>VLOOKUP(A4,listing65!$A$2:$G$70,2,FALSE)</f>
        <v>2</v>
      </c>
      <c r="L4" s="23">
        <f t="shared" ca="1" si="1"/>
        <v>2181.5833333333335</v>
      </c>
      <c r="M4" s="4">
        <f t="shared" ca="1" si="2"/>
        <v>18.335306925398218</v>
      </c>
      <c r="N4" s="4">
        <f t="shared" ca="1" si="3"/>
        <v>1.8335306925398218</v>
      </c>
      <c r="O4" s="4">
        <f t="shared" ca="1" si="4"/>
        <v>4.5838267313495544</v>
      </c>
      <c r="P4" s="4">
        <f t="shared" ca="1" si="5"/>
        <v>0.45838267313495545</v>
      </c>
      <c r="Q4" s="5">
        <f t="shared" si="6"/>
        <v>0.25</v>
      </c>
      <c r="R4" s="5">
        <f t="shared" si="7"/>
        <v>0.25</v>
      </c>
      <c r="X4">
        <v>2016</v>
      </c>
      <c r="Y4" s="22" t="s">
        <v>126</v>
      </c>
      <c r="Z4">
        <v>5</v>
      </c>
      <c r="AB4" t="s">
        <v>10</v>
      </c>
    </row>
    <row r="5" spans="1:28" x14ac:dyDescent="0.3">
      <c r="A5" t="s">
        <v>8</v>
      </c>
      <c r="B5" t="str">
        <f>VLOOKUP(A5,kommun_VC!$A$2:$C$70,3,FALSE)</f>
        <v>Jönköpingsområde</v>
      </c>
      <c r="C5">
        <v>2017</v>
      </c>
      <c r="D5">
        <v>652</v>
      </c>
      <c r="E5">
        <v>77</v>
      </c>
      <c r="F5">
        <v>37</v>
      </c>
      <c r="G5">
        <v>15</v>
      </c>
      <c r="H5">
        <v>4</v>
      </c>
      <c r="I5">
        <v>5</v>
      </c>
      <c r="J5">
        <f t="shared" si="0"/>
        <v>6</v>
      </c>
      <c r="K5">
        <f>VLOOKUP(A5,listing65!$A$2:$G$70,2,FALSE)</f>
        <v>2</v>
      </c>
      <c r="L5" s="23">
        <f t="shared" ca="1" si="1"/>
        <v>2146.3333333333335</v>
      </c>
      <c r="M5" s="4">
        <f t="shared" ca="1" si="2"/>
        <v>17.238701661748717</v>
      </c>
      <c r="N5" s="4">
        <f t="shared" ca="1" si="3"/>
        <v>6.9886628358440754</v>
      </c>
      <c r="O5" s="4">
        <f t="shared" ca="1" si="4"/>
        <v>1.8636434228917531</v>
      </c>
      <c r="P5" s="4">
        <f t="shared" ca="1" si="5"/>
        <v>2.3295542786146912</v>
      </c>
      <c r="Q5" s="5">
        <f t="shared" si="6"/>
        <v>0.10810810810810811</v>
      </c>
      <c r="R5" s="5">
        <f t="shared" si="7"/>
        <v>0.33333333333333331</v>
      </c>
      <c r="X5">
        <v>2017</v>
      </c>
      <c r="Y5" s="22" t="s">
        <v>127</v>
      </c>
      <c r="Z5">
        <v>6</v>
      </c>
      <c r="AB5" t="s">
        <v>11</v>
      </c>
    </row>
    <row r="6" spans="1:28" x14ac:dyDescent="0.3">
      <c r="A6" t="s">
        <v>8</v>
      </c>
      <c r="B6" t="str">
        <f>VLOOKUP(A6,kommun_VC!$A$2:$C$70,3,FALSE)</f>
        <v>Jönköpingsområde</v>
      </c>
      <c r="C6">
        <v>2018</v>
      </c>
      <c r="D6">
        <v>746</v>
      </c>
      <c r="E6">
        <v>101</v>
      </c>
      <c r="F6">
        <v>33</v>
      </c>
      <c r="G6">
        <v>9</v>
      </c>
      <c r="H6">
        <v>6</v>
      </c>
      <c r="I6">
        <v>1</v>
      </c>
      <c r="J6">
        <f t="shared" si="0"/>
        <v>7</v>
      </c>
      <c r="K6">
        <f>VLOOKUP(A6,listing65!$A$2:$G$70,2,FALSE)</f>
        <v>2</v>
      </c>
      <c r="L6" s="23">
        <f t="shared" ca="1" si="1"/>
        <v>2130.25</v>
      </c>
      <c r="M6" s="4">
        <f t="shared" ca="1" si="2"/>
        <v>15.491139537612957</v>
      </c>
      <c r="N6" s="4">
        <f t="shared" ca="1" si="3"/>
        <v>4.2248562375308065</v>
      </c>
      <c r="O6" s="4">
        <f t="shared" ca="1" si="4"/>
        <v>2.8165708250205377</v>
      </c>
      <c r="P6" s="4">
        <f t="shared" ca="1" si="5"/>
        <v>0.46942847083675621</v>
      </c>
      <c r="Q6" s="5">
        <f t="shared" si="6"/>
        <v>0.18181818181818182</v>
      </c>
      <c r="R6" s="5">
        <f t="shared" si="7"/>
        <v>0.1111111111111111</v>
      </c>
      <c r="X6">
        <v>2018</v>
      </c>
      <c r="Y6" s="22" t="s">
        <v>144</v>
      </c>
      <c r="Z6">
        <v>7</v>
      </c>
      <c r="AB6" t="s">
        <v>12</v>
      </c>
    </row>
    <row r="7" spans="1:28" x14ac:dyDescent="0.3">
      <c r="A7" t="s">
        <v>8</v>
      </c>
      <c r="B7" t="str">
        <f>VLOOKUP(A7,kommun_VC!$A$2:$C$70,3,FALSE)</f>
        <v>Jönköpingsområde</v>
      </c>
      <c r="C7">
        <v>2019</v>
      </c>
      <c r="D7">
        <v>726</v>
      </c>
      <c r="E7">
        <v>107</v>
      </c>
      <c r="F7">
        <v>26</v>
      </c>
      <c r="G7">
        <v>16</v>
      </c>
      <c r="H7">
        <v>4</v>
      </c>
      <c r="I7">
        <v>8</v>
      </c>
      <c r="J7">
        <f t="shared" si="0"/>
        <v>8</v>
      </c>
      <c r="K7">
        <f>VLOOKUP(A7,listing65!$A$2:$G$70,2,FALSE)</f>
        <v>2</v>
      </c>
      <c r="L7" s="23">
        <f t="shared" ca="1" si="1"/>
        <v>2128</v>
      </c>
      <c r="M7" s="4">
        <f t="shared" ca="1" si="2"/>
        <v>12.218045112781954</v>
      </c>
      <c r="N7" s="4">
        <f t="shared" ca="1" si="3"/>
        <v>7.518796992481203</v>
      </c>
      <c r="O7" s="4">
        <f t="shared" ca="1" si="4"/>
        <v>1.8796992481203008</v>
      </c>
      <c r="P7" s="4">
        <f t="shared" ca="1" si="5"/>
        <v>3.7593984962406015</v>
      </c>
      <c r="Q7" s="5">
        <f t="shared" si="6"/>
        <v>0.15384615384615385</v>
      </c>
      <c r="R7" s="5">
        <f t="shared" si="7"/>
        <v>0.5</v>
      </c>
      <c r="X7">
        <v>2019</v>
      </c>
      <c r="Y7" s="22" t="s">
        <v>145</v>
      </c>
      <c r="Z7">
        <v>8</v>
      </c>
      <c r="AB7" t="s">
        <v>110</v>
      </c>
    </row>
    <row r="8" spans="1:28" x14ac:dyDescent="0.3">
      <c r="A8" t="s">
        <v>9</v>
      </c>
      <c r="B8" t="str">
        <f>VLOOKUP(A8,kommun_VC!$A$2:$C$70,3,FALSE)</f>
        <v>Jönköpingsområde</v>
      </c>
      <c r="C8">
        <v>2014</v>
      </c>
      <c r="D8">
        <v>1139</v>
      </c>
      <c r="E8">
        <v>155</v>
      </c>
      <c r="F8">
        <v>30</v>
      </c>
      <c r="G8">
        <v>31</v>
      </c>
      <c r="H8">
        <v>4</v>
      </c>
      <c r="I8">
        <v>8</v>
      </c>
      <c r="J8">
        <f t="shared" si="0"/>
        <v>3</v>
      </c>
      <c r="K8">
        <f>VLOOKUP(A8,listing65!$A$2:$G$70,2,FALSE)</f>
        <v>3</v>
      </c>
      <c r="L8" s="23">
        <f t="shared" ca="1" si="1"/>
        <v>2364.9166666666665</v>
      </c>
      <c r="M8" s="4">
        <f t="shared" ca="1" si="2"/>
        <v>12.685436414249974</v>
      </c>
      <c r="N8" s="4">
        <f t="shared" ca="1" si="3"/>
        <v>13.108284294724973</v>
      </c>
      <c r="O8" s="4">
        <f t="shared" ca="1" si="4"/>
        <v>1.6913915218999964</v>
      </c>
      <c r="P8" s="4">
        <f t="shared" ca="1" si="5"/>
        <v>3.3827830437999928</v>
      </c>
      <c r="Q8" s="5">
        <f t="shared" si="6"/>
        <v>0.13333333333333333</v>
      </c>
      <c r="R8" s="5">
        <f t="shared" si="7"/>
        <v>0.25806451612903225</v>
      </c>
      <c r="AB8" t="s">
        <v>13</v>
      </c>
    </row>
    <row r="9" spans="1:28" x14ac:dyDescent="0.3">
      <c r="A9" t="s">
        <v>9</v>
      </c>
      <c r="B9" t="str">
        <f>VLOOKUP(A9,kommun_VC!$A$2:$C$70,3,FALSE)</f>
        <v>Jönköpingsområde</v>
      </c>
      <c r="C9">
        <v>2015</v>
      </c>
      <c r="D9">
        <v>1049</v>
      </c>
      <c r="E9">
        <v>158</v>
      </c>
      <c r="F9">
        <v>35</v>
      </c>
      <c r="G9">
        <v>29</v>
      </c>
      <c r="H9">
        <v>6</v>
      </c>
      <c r="I9">
        <v>8</v>
      </c>
      <c r="J9">
        <f t="shared" si="0"/>
        <v>4</v>
      </c>
      <c r="K9">
        <f>VLOOKUP(A9,listing65!$A$2:$G$70,2,FALSE)</f>
        <v>3</v>
      </c>
      <c r="L9" s="23">
        <f t="shared" ca="1" si="1"/>
        <v>2297.1666666666665</v>
      </c>
      <c r="M9" s="4">
        <f t="shared" ca="1" si="2"/>
        <v>15.236160487557138</v>
      </c>
      <c r="N9" s="4">
        <f t="shared" ca="1" si="3"/>
        <v>12.624247261118771</v>
      </c>
      <c r="O9" s="4">
        <f t="shared" ca="1" si="4"/>
        <v>2.6119132264383662</v>
      </c>
      <c r="P9" s="4">
        <f t="shared" ca="1" si="5"/>
        <v>3.4825509685844884</v>
      </c>
      <c r="Q9" s="5">
        <f t="shared" si="6"/>
        <v>0.17142857142857143</v>
      </c>
      <c r="R9" s="5">
        <f t="shared" si="7"/>
        <v>0.27586206896551724</v>
      </c>
      <c r="AB9" t="s">
        <v>14</v>
      </c>
    </row>
    <row r="10" spans="1:28" x14ac:dyDescent="0.3">
      <c r="A10" t="s">
        <v>9</v>
      </c>
      <c r="B10" t="str">
        <f>VLOOKUP(A10,kommun_VC!$A$2:$C$70,3,FALSE)</f>
        <v>Jönköpingsområde</v>
      </c>
      <c r="C10">
        <v>2016</v>
      </c>
      <c r="D10">
        <v>879</v>
      </c>
      <c r="E10">
        <v>108</v>
      </c>
      <c r="F10">
        <v>33</v>
      </c>
      <c r="G10">
        <v>28</v>
      </c>
      <c r="H10">
        <v>9</v>
      </c>
      <c r="I10">
        <v>13</v>
      </c>
      <c r="J10">
        <f t="shared" si="0"/>
        <v>5</v>
      </c>
      <c r="K10">
        <f>VLOOKUP(A10,listing65!$A$2:$G$70,2,FALSE)</f>
        <v>3</v>
      </c>
      <c r="L10" s="23">
        <f t="shared" ca="1" si="1"/>
        <v>2155.8333333333335</v>
      </c>
      <c r="M10" s="4">
        <f t="shared" ca="1" si="2"/>
        <v>15.307305759567067</v>
      </c>
      <c r="N10" s="4">
        <f t="shared" ca="1" si="3"/>
        <v>12.988017008117509</v>
      </c>
      <c r="O10" s="4">
        <f t="shared" ca="1" si="4"/>
        <v>4.1747197526091995</v>
      </c>
      <c r="P10" s="4">
        <f t="shared" ca="1" si="5"/>
        <v>6.0301507537688437</v>
      </c>
      <c r="Q10" s="5">
        <f t="shared" si="6"/>
        <v>0.27272727272727271</v>
      </c>
      <c r="R10" s="5">
        <f t="shared" si="7"/>
        <v>0.4642857142857143</v>
      </c>
      <c r="U10" t="e">
        <f ca="1">INDIRECT(J2,falskt)</f>
        <v>#NAME?</v>
      </c>
      <c r="AB10" t="s">
        <v>15</v>
      </c>
    </row>
    <row r="11" spans="1:28" x14ac:dyDescent="0.3">
      <c r="A11" t="s">
        <v>9</v>
      </c>
      <c r="B11" t="str">
        <f>VLOOKUP(A11,kommun_VC!$A$2:$C$70,3,FALSE)</f>
        <v>Jönköpingsområde</v>
      </c>
      <c r="C11">
        <v>2017</v>
      </c>
      <c r="D11">
        <v>781</v>
      </c>
      <c r="E11">
        <v>115</v>
      </c>
      <c r="F11">
        <v>29</v>
      </c>
      <c r="G11">
        <v>22</v>
      </c>
      <c r="H11">
        <v>3</v>
      </c>
      <c r="I11">
        <v>9</v>
      </c>
      <c r="J11">
        <f t="shared" si="0"/>
        <v>6</v>
      </c>
      <c r="K11">
        <f>VLOOKUP(A11,listing65!$A$2:$G$70,2,FALSE)</f>
        <v>3</v>
      </c>
      <c r="L11" s="23">
        <f t="shared" ca="1" si="1"/>
        <v>2080.4166666666665</v>
      </c>
      <c r="M11" s="4">
        <f t="shared" ca="1" si="2"/>
        <v>13.939515321450031</v>
      </c>
      <c r="N11" s="4">
        <f t="shared" ca="1" si="3"/>
        <v>10.574804726617264</v>
      </c>
      <c r="O11" s="4">
        <f t="shared" ca="1" si="4"/>
        <v>1.4420188263568998</v>
      </c>
      <c r="P11" s="4">
        <f t="shared" ca="1" si="5"/>
        <v>4.326056479070699</v>
      </c>
      <c r="Q11" s="5">
        <f t="shared" si="6"/>
        <v>0.10344827586206896</v>
      </c>
      <c r="R11" s="5">
        <f t="shared" si="7"/>
        <v>0.40909090909090912</v>
      </c>
      <c r="AB11" t="s">
        <v>16</v>
      </c>
    </row>
    <row r="12" spans="1:28" x14ac:dyDescent="0.3">
      <c r="A12" t="s">
        <v>9</v>
      </c>
      <c r="B12" t="str">
        <f>VLOOKUP(A12,kommun_VC!$A$2:$C$70,3,FALSE)</f>
        <v>Jönköpingsområde</v>
      </c>
      <c r="C12">
        <v>2018</v>
      </c>
      <c r="D12">
        <v>820</v>
      </c>
      <c r="E12">
        <v>113</v>
      </c>
      <c r="F12">
        <v>36</v>
      </c>
      <c r="G12">
        <v>15</v>
      </c>
      <c r="H12">
        <v>8</v>
      </c>
      <c r="I12">
        <v>1</v>
      </c>
      <c r="J12">
        <f t="shared" si="0"/>
        <v>7</v>
      </c>
      <c r="K12">
        <f>VLOOKUP(A12,listing65!$A$2:$G$70,2,FALSE)</f>
        <v>3</v>
      </c>
      <c r="L12" s="23">
        <f t="shared" ca="1" si="1"/>
        <v>2044.3333333333333</v>
      </c>
      <c r="M12" s="4">
        <f t="shared" ca="1" si="2"/>
        <v>17.609652698516225</v>
      </c>
      <c r="N12" s="4">
        <f t="shared" ca="1" si="3"/>
        <v>7.3373552910484268</v>
      </c>
      <c r="O12" s="4">
        <f t="shared" ca="1" si="4"/>
        <v>3.9132561552258274</v>
      </c>
      <c r="P12" s="4">
        <f t="shared" ca="1" si="5"/>
        <v>0.48915701940322842</v>
      </c>
      <c r="Q12" s="5">
        <f t="shared" si="6"/>
        <v>0.22222222222222221</v>
      </c>
      <c r="R12" s="5">
        <f t="shared" si="7"/>
        <v>6.6666666666666666E-2</v>
      </c>
      <c r="AB12" t="s">
        <v>17</v>
      </c>
    </row>
    <row r="13" spans="1:28" x14ac:dyDescent="0.3">
      <c r="A13" t="s">
        <v>9</v>
      </c>
      <c r="B13" t="str">
        <f>VLOOKUP(A13,kommun_VC!$A$2:$C$70,3,FALSE)</f>
        <v>Jönköpingsområde</v>
      </c>
      <c r="C13">
        <v>2019</v>
      </c>
      <c r="D13">
        <v>766</v>
      </c>
      <c r="E13">
        <v>111</v>
      </c>
      <c r="F13">
        <v>35</v>
      </c>
      <c r="G13">
        <v>15</v>
      </c>
      <c r="H13">
        <v>8</v>
      </c>
      <c r="I13">
        <v>6</v>
      </c>
      <c r="J13">
        <f t="shared" si="0"/>
        <v>8</v>
      </c>
      <c r="K13">
        <f>VLOOKUP(A13,listing65!$A$2:$G$70,2,FALSE)</f>
        <v>3</v>
      </c>
      <c r="L13" s="23">
        <f t="shared" ca="1" si="1"/>
        <v>2019.0833333333333</v>
      </c>
      <c r="M13" s="4">
        <f t="shared" ca="1" si="2"/>
        <v>17.334599034215195</v>
      </c>
      <c r="N13" s="4">
        <f t="shared" ca="1" si="3"/>
        <v>7.4291138718065133</v>
      </c>
      <c r="O13" s="4">
        <f t="shared" ca="1" si="4"/>
        <v>3.9621940649634735</v>
      </c>
      <c r="P13" s="4">
        <f t="shared" ca="1" si="5"/>
        <v>2.9716455487226052</v>
      </c>
      <c r="Q13" s="5">
        <f t="shared" si="6"/>
        <v>0.22857142857142856</v>
      </c>
      <c r="R13" s="5">
        <f t="shared" si="7"/>
        <v>0.4</v>
      </c>
      <c r="AB13" t="s">
        <v>18</v>
      </c>
    </row>
    <row r="14" spans="1:28" x14ac:dyDescent="0.3">
      <c r="A14" t="s">
        <v>10</v>
      </c>
      <c r="B14" t="str">
        <f>VLOOKUP(A14,kommun_VC!$A$2:$C$70,3,FALSE)</f>
        <v>Jönköpingsområde</v>
      </c>
      <c r="C14">
        <v>2014</v>
      </c>
      <c r="D14">
        <v>856</v>
      </c>
      <c r="E14">
        <v>113</v>
      </c>
      <c r="F14">
        <v>32</v>
      </c>
      <c r="G14">
        <v>12</v>
      </c>
      <c r="H14">
        <v>7</v>
      </c>
      <c r="I14">
        <v>2</v>
      </c>
      <c r="J14">
        <f t="shared" si="0"/>
        <v>3</v>
      </c>
      <c r="K14">
        <f>VLOOKUP(A14,listing65!$A$2:$G$70,2,FALSE)</f>
        <v>4</v>
      </c>
      <c r="L14" s="23">
        <f t="shared" ca="1" si="1"/>
        <v>2021.9166666666667</v>
      </c>
      <c r="M14" s="4">
        <f t="shared" ca="1" si="2"/>
        <v>15.826567201088077</v>
      </c>
      <c r="N14" s="4">
        <f t="shared" ca="1" si="3"/>
        <v>5.934962700408029</v>
      </c>
      <c r="O14" s="4">
        <f t="shared" ca="1" si="4"/>
        <v>3.4620615752380166</v>
      </c>
      <c r="P14" s="4">
        <f t="shared" ca="1" si="5"/>
        <v>0.98916045006800479</v>
      </c>
      <c r="Q14" s="5">
        <f t="shared" si="6"/>
        <v>0.21875</v>
      </c>
      <c r="R14" s="5">
        <f t="shared" si="7"/>
        <v>0.16666666666666666</v>
      </c>
      <c r="AB14" t="s">
        <v>19</v>
      </c>
    </row>
    <row r="15" spans="1:28" x14ac:dyDescent="0.3">
      <c r="A15" t="s">
        <v>10</v>
      </c>
      <c r="B15" t="str">
        <f>VLOOKUP(A15,kommun_VC!$A$2:$C$70,3,FALSE)</f>
        <v>Jönköpingsområde</v>
      </c>
      <c r="C15">
        <v>2015</v>
      </c>
      <c r="D15">
        <v>822</v>
      </c>
      <c r="E15">
        <v>111</v>
      </c>
      <c r="F15">
        <v>33</v>
      </c>
      <c r="G15">
        <v>14</v>
      </c>
      <c r="H15">
        <v>11</v>
      </c>
      <c r="I15">
        <v>0</v>
      </c>
      <c r="J15">
        <f t="shared" si="0"/>
        <v>4</v>
      </c>
      <c r="K15">
        <f>VLOOKUP(A15,listing65!$A$2:$G$70,2,FALSE)</f>
        <v>4</v>
      </c>
      <c r="L15" s="23">
        <f t="shared" ca="1" si="1"/>
        <v>1989.1666666666667</v>
      </c>
      <c r="M15" s="4">
        <f t="shared" ca="1" si="2"/>
        <v>16.589861751152071</v>
      </c>
      <c r="N15" s="4">
        <f t="shared" ca="1" si="3"/>
        <v>7.0381231671554252</v>
      </c>
      <c r="O15" s="4">
        <f t="shared" ca="1" si="4"/>
        <v>5.5299539170506913</v>
      </c>
      <c r="P15" s="4">
        <f t="shared" ca="1" si="5"/>
        <v>0</v>
      </c>
      <c r="Q15" s="5">
        <f t="shared" si="6"/>
        <v>0.33333333333333331</v>
      </c>
      <c r="R15" s="5">
        <f t="shared" si="7"/>
        <v>0</v>
      </c>
      <c r="AB15" t="s">
        <v>20</v>
      </c>
    </row>
    <row r="16" spans="1:28" x14ac:dyDescent="0.3">
      <c r="A16" t="s">
        <v>10</v>
      </c>
      <c r="B16" t="str">
        <f>VLOOKUP(A16,kommun_VC!$A$2:$C$70,3,FALSE)</f>
        <v>Jönköpingsområde</v>
      </c>
      <c r="C16">
        <v>2016</v>
      </c>
      <c r="D16">
        <v>798</v>
      </c>
      <c r="E16">
        <v>111</v>
      </c>
      <c r="F16">
        <v>27</v>
      </c>
      <c r="G16">
        <v>11</v>
      </c>
      <c r="H16">
        <v>2</v>
      </c>
      <c r="I16">
        <v>1</v>
      </c>
      <c r="J16">
        <f t="shared" si="0"/>
        <v>5</v>
      </c>
      <c r="K16">
        <f>VLOOKUP(A16,listing65!$A$2:$G$70,2,FALSE)</f>
        <v>4</v>
      </c>
      <c r="L16" s="23">
        <f t="shared" ca="1" si="1"/>
        <v>1991.25</v>
      </c>
      <c r="M16" s="4">
        <f t="shared" ca="1" si="2"/>
        <v>13.559322033898304</v>
      </c>
      <c r="N16" s="4">
        <f t="shared" ca="1" si="3"/>
        <v>5.5241682360326427</v>
      </c>
      <c r="O16" s="4">
        <f t="shared" ca="1" si="4"/>
        <v>1.0043942247332078</v>
      </c>
      <c r="P16" s="4">
        <f t="shared" ca="1" si="5"/>
        <v>0.50219711236660391</v>
      </c>
      <c r="Q16" s="5">
        <f t="shared" si="6"/>
        <v>7.407407407407407E-2</v>
      </c>
      <c r="R16" s="5">
        <f t="shared" si="7"/>
        <v>9.0909090909090912E-2</v>
      </c>
      <c r="AB16" t="s">
        <v>21</v>
      </c>
    </row>
    <row r="17" spans="1:28" x14ac:dyDescent="0.3">
      <c r="A17" t="s">
        <v>10</v>
      </c>
      <c r="B17" t="str">
        <f>VLOOKUP(A17,kommun_VC!$A$2:$C$70,3,FALSE)</f>
        <v>Jönköpingsområde</v>
      </c>
      <c r="C17">
        <v>2017</v>
      </c>
      <c r="D17">
        <v>790</v>
      </c>
      <c r="E17">
        <v>93</v>
      </c>
      <c r="F17">
        <v>47</v>
      </c>
      <c r="G17">
        <v>15</v>
      </c>
      <c r="H17">
        <v>7</v>
      </c>
      <c r="I17">
        <v>3</v>
      </c>
      <c r="J17">
        <f t="shared" si="0"/>
        <v>6</v>
      </c>
      <c r="K17">
        <f>VLOOKUP(A17,listing65!$A$2:$G$70,2,FALSE)</f>
        <v>4</v>
      </c>
      <c r="L17" s="23">
        <f t="shared" ca="1" si="1"/>
        <v>1972</v>
      </c>
      <c r="M17" s="4">
        <f t="shared" ca="1" si="2"/>
        <v>23.833671399594319</v>
      </c>
      <c r="N17" s="4">
        <f t="shared" ca="1" si="3"/>
        <v>7.6064908722109532</v>
      </c>
      <c r="O17" s="4">
        <f t="shared" ca="1" si="4"/>
        <v>3.5496957403651117</v>
      </c>
      <c r="P17" s="4">
        <f t="shared" ca="1" si="5"/>
        <v>1.5212981744421907</v>
      </c>
      <c r="Q17" s="5">
        <f t="shared" si="6"/>
        <v>0.14893617021276595</v>
      </c>
      <c r="R17" s="5">
        <f t="shared" si="7"/>
        <v>0.2</v>
      </c>
      <c r="AB17" t="s">
        <v>22</v>
      </c>
    </row>
    <row r="18" spans="1:28" x14ac:dyDescent="0.3">
      <c r="A18" t="s">
        <v>10</v>
      </c>
      <c r="B18" t="str">
        <f>VLOOKUP(A18,kommun_VC!$A$2:$C$70,3,FALSE)</f>
        <v>Jönköpingsområde</v>
      </c>
      <c r="C18">
        <v>2018</v>
      </c>
      <c r="D18">
        <v>827</v>
      </c>
      <c r="E18">
        <v>138</v>
      </c>
      <c r="F18">
        <v>51</v>
      </c>
      <c r="G18">
        <v>13</v>
      </c>
      <c r="H18">
        <v>12</v>
      </c>
      <c r="I18">
        <v>2</v>
      </c>
      <c r="J18">
        <f t="shared" si="0"/>
        <v>7</v>
      </c>
      <c r="K18">
        <f>VLOOKUP(A18,listing65!$A$2:$G$70,2,FALSE)</f>
        <v>4</v>
      </c>
      <c r="L18" s="23">
        <f t="shared" ca="1" si="1"/>
        <v>1922.0833333333333</v>
      </c>
      <c r="M18" s="4">
        <f t="shared" ca="1" si="2"/>
        <v>26.533709083026231</v>
      </c>
      <c r="N18" s="4">
        <f t="shared" ca="1" si="3"/>
        <v>6.7634944721439414</v>
      </c>
      <c r="O18" s="4">
        <f t="shared" ca="1" si="4"/>
        <v>6.243225666594407</v>
      </c>
      <c r="P18" s="4">
        <f t="shared" ca="1" si="5"/>
        <v>1.0405376110990678</v>
      </c>
      <c r="Q18" s="5">
        <f t="shared" si="6"/>
        <v>0.23529411764705882</v>
      </c>
      <c r="R18" s="5">
        <f t="shared" si="7"/>
        <v>0.15384615384615385</v>
      </c>
      <c r="AB18" t="s">
        <v>23</v>
      </c>
    </row>
    <row r="19" spans="1:28" x14ac:dyDescent="0.3">
      <c r="A19" t="s">
        <v>10</v>
      </c>
      <c r="B19" t="str">
        <f>VLOOKUP(A19,kommun_VC!$A$2:$C$70,3,FALSE)</f>
        <v>Jönköpingsområde</v>
      </c>
      <c r="C19">
        <v>2019</v>
      </c>
      <c r="D19">
        <v>772</v>
      </c>
      <c r="E19">
        <v>121</v>
      </c>
      <c r="F19">
        <v>38</v>
      </c>
      <c r="G19">
        <v>20</v>
      </c>
      <c r="H19">
        <v>2</v>
      </c>
      <c r="I19">
        <v>7</v>
      </c>
      <c r="J19">
        <f t="shared" si="0"/>
        <v>8</v>
      </c>
      <c r="K19">
        <f>VLOOKUP(A19,listing65!$A$2:$G$70,2,FALSE)</f>
        <v>4</v>
      </c>
      <c r="L19" s="23">
        <f t="shared" ca="1" si="1"/>
        <v>1892.0833333333333</v>
      </c>
      <c r="M19" s="4">
        <f t="shared" ca="1" si="2"/>
        <v>20.0836820083682</v>
      </c>
      <c r="N19" s="4">
        <f t="shared" ca="1" si="3"/>
        <v>10.570358951772738</v>
      </c>
      <c r="O19" s="4">
        <f t="shared" ca="1" si="4"/>
        <v>1.0570358951772736</v>
      </c>
      <c r="P19" s="4">
        <f t="shared" ca="1" si="5"/>
        <v>3.699625633120458</v>
      </c>
      <c r="Q19" s="5">
        <f t="shared" si="6"/>
        <v>5.2631578947368418E-2</v>
      </c>
      <c r="R19" s="5">
        <f t="shared" si="7"/>
        <v>0.35</v>
      </c>
      <c r="AB19" t="s">
        <v>24</v>
      </c>
    </row>
    <row r="20" spans="1:28" x14ac:dyDescent="0.3">
      <c r="A20" t="s">
        <v>11</v>
      </c>
      <c r="B20" t="str">
        <f>VLOOKUP(A20,kommun_VC!$A$2:$C$70,3,FALSE)</f>
        <v>Jönköpingsområde</v>
      </c>
      <c r="C20">
        <v>2014</v>
      </c>
      <c r="D20">
        <v>928</v>
      </c>
      <c r="E20">
        <v>133</v>
      </c>
      <c r="F20">
        <v>31</v>
      </c>
      <c r="G20">
        <v>18</v>
      </c>
      <c r="H20">
        <v>2</v>
      </c>
      <c r="I20">
        <v>5</v>
      </c>
      <c r="J20">
        <f t="shared" si="0"/>
        <v>3</v>
      </c>
      <c r="K20">
        <f>VLOOKUP(A20,listing65!$A$2:$G$70,2,FALSE)</f>
        <v>5</v>
      </c>
      <c r="L20" s="23">
        <f t="shared" ca="1" si="1"/>
        <v>2187.6666666666665</v>
      </c>
      <c r="M20" s="4">
        <f t="shared" ca="1" si="2"/>
        <v>14.17034892579613</v>
      </c>
      <c r="N20" s="4">
        <f t="shared" ca="1" si="3"/>
        <v>8.2279445375590434</v>
      </c>
      <c r="O20" s="4">
        <f t="shared" ca="1" si="4"/>
        <v>0.91421605972878262</v>
      </c>
      <c r="P20" s="4">
        <f t="shared" ca="1" si="5"/>
        <v>2.2855401493219567</v>
      </c>
      <c r="Q20" s="5">
        <f t="shared" si="6"/>
        <v>6.4516129032258063E-2</v>
      </c>
      <c r="R20" s="5">
        <f t="shared" si="7"/>
        <v>0.27777777777777779</v>
      </c>
      <c r="AB20" t="s">
        <v>25</v>
      </c>
    </row>
    <row r="21" spans="1:28" x14ac:dyDescent="0.3">
      <c r="A21" t="s">
        <v>11</v>
      </c>
      <c r="B21" t="str">
        <f>VLOOKUP(A21,kommun_VC!$A$2:$C$70,3,FALSE)</f>
        <v>Jönköpingsområde</v>
      </c>
      <c r="C21">
        <v>2015</v>
      </c>
      <c r="D21">
        <v>886</v>
      </c>
      <c r="E21">
        <v>121</v>
      </c>
      <c r="F21">
        <v>30</v>
      </c>
      <c r="G21">
        <v>24</v>
      </c>
      <c r="H21">
        <v>5</v>
      </c>
      <c r="I21">
        <v>7</v>
      </c>
      <c r="J21">
        <f t="shared" si="0"/>
        <v>4</v>
      </c>
      <c r="K21">
        <f>VLOOKUP(A21,listing65!$A$2:$G$70,2,FALSE)</f>
        <v>5</v>
      </c>
      <c r="L21" s="23">
        <f t="shared" ca="1" si="1"/>
        <v>2147.4166666666665</v>
      </c>
      <c r="M21" s="4">
        <f t="shared" ca="1" si="2"/>
        <v>13.970274360665917</v>
      </c>
      <c r="N21" s="4">
        <f t="shared" ca="1" si="3"/>
        <v>11.176219488532734</v>
      </c>
      <c r="O21" s="4">
        <f t="shared" ca="1" si="4"/>
        <v>2.3283790601109864</v>
      </c>
      <c r="P21" s="4">
        <f t="shared" ca="1" si="5"/>
        <v>3.2597306841553806</v>
      </c>
      <c r="Q21" s="5">
        <f t="shared" si="6"/>
        <v>0.16666666666666666</v>
      </c>
      <c r="R21" s="5">
        <f t="shared" si="7"/>
        <v>0.29166666666666669</v>
      </c>
      <c r="AB21" t="s">
        <v>27</v>
      </c>
    </row>
    <row r="22" spans="1:28" x14ac:dyDescent="0.3">
      <c r="A22" t="s">
        <v>11</v>
      </c>
      <c r="B22" t="str">
        <f>VLOOKUP(A22,kommun_VC!$A$2:$C$70,3,FALSE)</f>
        <v>Jönköpingsområde</v>
      </c>
      <c r="C22">
        <v>2016</v>
      </c>
      <c r="D22">
        <v>911</v>
      </c>
      <c r="E22">
        <v>122</v>
      </c>
      <c r="F22">
        <v>33</v>
      </c>
      <c r="G22">
        <v>23</v>
      </c>
      <c r="H22">
        <v>7</v>
      </c>
      <c r="I22">
        <v>5</v>
      </c>
      <c r="J22">
        <f t="shared" si="0"/>
        <v>5</v>
      </c>
      <c r="K22">
        <f>VLOOKUP(A22,listing65!$A$2:$G$70,2,FALSE)</f>
        <v>5</v>
      </c>
      <c r="L22" s="23">
        <f t="shared" ca="1" si="1"/>
        <v>2142.75</v>
      </c>
      <c r="M22" s="4">
        <f t="shared" ca="1" si="2"/>
        <v>15.400770038501925</v>
      </c>
      <c r="N22" s="4">
        <f t="shared" ca="1" si="3"/>
        <v>10.733870026834675</v>
      </c>
      <c r="O22" s="4">
        <f t="shared" ca="1" si="4"/>
        <v>3.2668300081670751</v>
      </c>
      <c r="P22" s="4">
        <f t="shared" ca="1" si="5"/>
        <v>2.3334500058336252</v>
      </c>
      <c r="Q22" s="5">
        <f t="shared" si="6"/>
        <v>0.21212121212121213</v>
      </c>
      <c r="R22" s="5">
        <f t="shared" si="7"/>
        <v>0.21739130434782608</v>
      </c>
      <c r="AB22" t="s">
        <v>28</v>
      </c>
    </row>
    <row r="23" spans="1:28" x14ac:dyDescent="0.3">
      <c r="A23" t="s">
        <v>11</v>
      </c>
      <c r="B23" t="str">
        <f>VLOOKUP(A23,kommun_VC!$A$2:$C$70,3,FALSE)</f>
        <v>Jönköpingsområde</v>
      </c>
      <c r="C23">
        <v>2017</v>
      </c>
      <c r="D23">
        <v>817</v>
      </c>
      <c r="E23">
        <v>120</v>
      </c>
      <c r="F23">
        <v>33</v>
      </c>
      <c r="G23">
        <v>14</v>
      </c>
      <c r="H23">
        <v>5</v>
      </c>
      <c r="I23">
        <v>2</v>
      </c>
      <c r="J23">
        <f t="shared" si="0"/>
        <v>6</v>
      </c>
      <c r="K23">
        <f>VLOOKUP(A23,listing65!$A$2:$G$70,2,FALSE)</f>
        <v>5</v>
      </c>
      <c r="L23" s="23">
        <f t="shared" ca="1" si="1"/>
        <v>2120.0833333333335</v>
      </c>
      <c r="M23" s="4">
        <f t="shared" ca="1" si="2"/>
        <v>15.565425887347194</v>
      </c>
      <c r="N23" s="4">
        <f t="shared" ca="1" si="3"/>
        <v>6.6035140128139611</v>
      </c>
      <c r="O23" s="4">
        <f t="shared" ca="1" si="4"/>
        <v>2.358397861719272</v>
      </c>
      <c r="P23" s="4">
        <f t="shared" ca="1" si="5"/>
        <v>0.94335914468770865</v>
      </c>
      <c r="Q23" s="5">
        <f t="shared" si="6"/>
        <v>0.15151515151515152</v>
      </c>
      <c r="R23" s="5">
        <f t="shared" si="7"/>
        <v>0.14285714285714285</v>
      </c>
      <c r="AB23" t="s">
        <v>29</v>
      </c>
    </row>
    <row r="24" spans="1:28" x14ac:dyDescent="0.3">
      <c r="A24" t="s">
        <v>11</v>
      </c>
      <c r="B24" t="str">
        <f>VLOOKUP(A24,kommun_VC!$A$2:$C$70,3,FALSE)</f>
        <v>Jönköpingsområde</v>
      </c>
      <c r="C24">
        <v>2018</v>
      </c>
      <c r="D24">
        <v>729</v>
      </c>
      <c r="E24">
        <v>104</v>
      </c>
      <c r="F24">
        <v>34</v>
      </c>
      <c r="G24">
        <v>11</v>
      </c>
      <c r="H24">
        <v>5</v>
      </c>
      <c r="I24">
        <v>5</v>
      </c>
      <c r="J24">
        <f t="shared" si="0"/>
        <v>7</v>
      </c>
      <c r="K24">
        <f>VLOOKUP(A24,listing65!$A$2:$G$70,2,FALSE)</f>
        <v>5</v>
      </c>
      <c r="L24" s="23">
        <f t="shared" ca="1" si="1"/>
        <v>2090.25</v>
      </c>
      <c r="M24" s="4">
        <f t="shared" ca="1" si="2"/>
        <v>16.265996890324125</v>
      </c>
      <c r="N24" s="4">
        <f t="shared" ca="1" si="3"/>
        <v>5.2625284056930983</v>
      </c>
      <c r="O24" s="4">
        <f t="shared" ca="1" si="4"/>
        <v>2.3920583662241359</v>
      </c>
      <c r="P24" s="4">
        <f t="shared" ca="1" si="5"/>
        <v>2.3920583662241359</v>
      </c>
      <c r="Q24" s="5">
        <f t="shared" si="6"/>
        <v>0.14705882352941177</v>
      </c>
      <c r="R24" s="5">
        <f t="shared" si="7"/>
        <v>0.45454545454545453</v>
      </c>
      <c r="AB24" t="s">
        <v>30</v>
      </c>
    </row>
    <row r="25" spans="1:28" x14ac:dyDescent="0.3">
      <c r="A25" t="s">
        <v>11</v>
      </c>
      <c r="B25" t="str">
        <f>VLOOKUP(A25,kommun_VC!$A$2:$C$70,3,FALSE)</f>
        <v>Jönköpingsområde</v>
      </c>
      <c r="C25">
        <v>2019</v>
      </c>
      <c r="D25">
        <v>706</v>
      </c>
      <c r="E25">
        <v>98</v>
      </c>
      <c r="F25">
        <v>22</v>
      </c>
      <c r="G25">
        <v>12</v>
      </c>
      <c r="H25">
        <v>2</v>
      </c>
      <c r="I25">
        <v>2</v>
      </c>
      <c r="J25">
        <f t="shared" si="0"/>
        <v>8</v>
      </c>
      <c r="K25">
        <f>VLOOKUP(A25,listing65!$A$2:$G$70,2,FALSE)</f>
        <v>5</v>
      </c>
      <c r="L25" s="23">
        <f t="shared" ca="1" si="1"/>
        <v>2049.8333333333335</v>
      </c>
      <c r="M25" s="4">
        <f t="shared" ca="1" si="2"/>
        <v>10.732579884543458</v>
      </c>
      <c r="N25" s="4">
        <f t="shared" ca="1" si="3"/>
        <v>5.8541344824782495</v>
      </c>
      <c r="O25" s="4">
        <f t="shared" ca="1" si="4"/>
        <v>0.97568908041304159</v>
      </c>
      <c r="P25" s="4">
        <f t="shared" ca="1" si="5"/>
        <v>0.97568908041304159</v>
      </c>
      <c r="Q25" s="5">
        <f t="shared" si="6"/>
        <v>9.0909090909090912E-2</v>
      </c>
      <c r="R25" s="5">
        <f t="shared" si="7"/>
        <v>0.16666666666666666</v>
      </c>
      <c r="AB25" t="s">
        <v>31</v>
      </c>
    </row>
    <row r="26" spans="1:28" x14ac:dyDescent="0.3">
      <c r="A26" t="s">
        <v>12</v>
      </c>
      <c r="B26" t="str">
        <f>VLOOKUP(A26,kommun_VC!$A$2:$C$70,3,FALSE)</f>
        <v>Jönköpingsområde</v>
      </c>
      <c r="C26">
        <v>2014</v>
      </c>
      <c r="D26">
        <v>1091</v>
      </c>
      <c r="E26">
        <v>155</v>
      </c>
      <c r="F26">
        <v>33</v>
      </c>
      <c r="G26">
        <v>20</v>
      </c>
      <c r="H26">
        <v>4</v>
      </c>
      <c r="I26">
        <v>10</v>
      </c>
      <c r="J26">
        <f t="shared" si="0"/>
        <v>3</v>
      </c>
      <c r="K26">
        <f>VLOOKUP(A26,listing65!$A$2:$G$70,2,FALSE)</f>
        <v>6</v>
      </c>
      <c r="L26" s="23">
        <f t="shared" ca="1" si="1"/>
        <v>2261.25</v>
      </c>
      <c r="M26" s="4">
        <f t="shared" ca="1" si="2"/>
        <v>14.593698175787729</v>
      </c>
      <c r="N26" s="4">
        <f t="shared" ca="1" si="3"/>
        <v>8.8446655610834704</v>
      </c>
      <c r="O26" s="4">
        <f t="shared" ca="1" si="4"/>
        <v>1.7689331122166945</v>
      </c>
      <c r="P26" s="4">
        <f t="shared" ca="1" si="5"/>
        <v>4.4223327805417352</v>
      </c>
      <c r="Q26" s="5">
        <f t="shared" si="6"/>
        <v>0.12121212121212122</v>
      </c>
      <c r="R26" s="5">
        <f t="shared" si="7"/>
        <v>0.5</v>
      </c>
      <c r="AB26" t="s">
        <v>33</v>
      </c>
    </row>
    <row r="27" spans="1:28" x14ac:dyDescent="0.3">
      <c r="A27" t="s">
        <v>12</v>
      </c>
      <c r="B27" t="str">
        <f>VLOOKUP(A27,kommun_VC!$A$2:$C$70,3,FALSE)</f>
        <v>Jönköpingsområde</v>
      </c>
      <c r="C27">
        <v>2015</v>
      </c>
      <c r="D27">
        <v>1075</v>
      </c>
      <c r="E27">
        <v>147</v>
      </c>
      <c r="F27">
        <v>30</v>
      </c>
      <c r="G27">
        <v>22</v>
      </c>
      <c r="H27">
        <v>3</v>
      </c>
      <c r="I27">
        <v>5</v>
      </c>
      <c r="J27">
        <f t="shared" si="0"/>
        <v>4</v>
      </c>
      <c r="K27">
        <f>VLOOKUP(A27,listing65!$A$2:$G$70,2,FALSE)</f>
        <v>6</v>
      </c>
      <c r="L27" s="23">
        <f t="shared" ca="1" si="1"/>
        <v>2208.3333333333335</v>
      </c>
      <c r="M27" s="4">
        <f t="shared" ca="1" si="2"/>
        <v>13.584905660377359</v>
      </c>
      <c r="N27" s="4">
        <f t="shared" ca="1" si="3"/>
        <v>9.9622641509433958</v>
      </c>
      <c r="O27" s="4">
        <f t="shared" ca="1" si="4"/>
        <v>1.3584905660377358</v>
      </c>
      <c r="P27" s="4">
        <f t="shared" ca="1" si="5"/>
        <v>2.2641509433962259</v>
      </c>
      <c r="Q27" s="5">
        <f t="shared" si="6"/>
        <v>0.1</v>
      </c>
      <c r="R27" s="5">
        <f t="shared" si="7"/>
        <v>0.22727272727272727</v>
      </c>
      <c r="AB27" t="s">
        <v>111</v>
      </c>
    </row>
    <row r="28" spans="1:28" x14ac:dyDescent="0.3">
      <c r="A28" t="s">
        <v>12</v>
      </c>
      <c r="B28" t="str">
        <f>VLOOKUP(A28,kommun_VC!$A$2:$C$70,3,FALSE)</f>
        <v>Jönköpingsområde</v>
      </c>
      <c r="C28">
        <v>2016</v>
      </c>
      <c r="D28">
        <v>922</v>
      </c>
      <c r="E28">
        <v>129</v>
      </c>
      <c r="F28">
        <v>39</v>
      </c>
      <c r="G28">
        <v>15</v>
      </c>
      <c r="H28">
        <v>9</v>
      </c>
      <c r="I28">
        <v>5</v>
      </c>
      <c r="J28">
        <f t="shared" si="0"/>
        <v>5</v>
      </c>
      <c r="K28">
        <f>VLOOKUP(A28,listing65!$A$2:$G$70,2,FALSE)</f>
        <v>6</v>
      </c>
      <c r="L28" s="23">
        <f t="shared" ca="1" si="1"/>
        <v>2184.9166666666665</v>
      </c>
      <c r="M28" s="4">
        <f t="shared" ca="1" si="2"/>
        <v>17.849651016438465</v>
      </c>
      <c r="N28" s="4">
        <f t="shared" ca="1" si="3"/>
        <v>6.8652503909378693</v>
      </c>
      <c r="O28" s="4">
        <f t="shared" ca="1" si="4"/>
        <v>4.1191502345627216</v>
      </c>
      <c r="P28" s="4">
        <f t="shared" ca="1" si="5"/>
        <v>2.2884167969792899</v>
      </c>
      <c r="Q28" s="5">
        <f t="shared" si="6"/>
        <v>0.23076923076923078</v>
      </c>
      <c r="R28" s="5">
        <f t="shared" si="7"/>
        <v>0.33333333333333331</v>
      </c>
      <c r="AB28" t="s">
        <v>35</v>
      </c>
    </row>
    <row r="29" spans="1:28" x14ac:dyDescent="0.3">
      <c r="A29" t="s">
        <v>12</v>
      </c>
      <c r="B29" t="str">
        <f>VLOOKUP(A29,kommun_VC!$A$2:$C$70,3,FALSE)</f>
        <v>Jönköpingsområde</v>
      </c>
      <c r="C29">
        <v>2017</v>
      </c>
      <c r="D29">
        <v>772</v>
      </c>
      <c r="E29">
        <v>90</v>
      </c>
      <c r="F29">
        <v>36</v>
      </c>
      <c r="G29">
        <v>17</v>
      </c>
      <c r="H29">
        <v>4</v>
      </c>
      <c r="I29">
        <v>8</v>
      </c>
      <c r="J29">
        <f t="shared" si="0"/>
        <v>6</v>
      </c>
      <c r="K29">
        <f>VLOOKUP(A29,listing65!$A$2:$G$70,2,FALSE)</f>
        <v>6</v>
      </c>
      <c r="L29" s="23">
        <f t="shared" ca="1" si="1"/>
        <v>2178.75</v>
      </c>
      <c r="M29" s="4">
        <f t="shared" ca="1" si="2"/>
        <v>16.523235800344231</v>
      </c>
      <c r="N29" s="4">
        <f t="shared" ca="1" si="3"/>
        <v>7.8026391279403331</v>
      </c>
      <c r="O29" s="4">
        <f t="shared" ca="1" si="4"/>
        <v>1.8359150889271372</v>
      </c>
      <c r="P29" s="4">
        <f t="shared" ca="1" si="5"/>
        <v>3.6718301778542743</v>
      </c>
      <c r="Q29" s="5">
        <f t="shared" si="6"/>
        <v>0.1111111111111111</v>
      </c>
      <c r="R29" s="5">
        <f t="shared" si="7"/>
        <v>0.47058823529411764</v>
      </c>
      <c r="AB29" t="s">
        <v>36</v>
      </c>
    </row>
    <row r="30" spans="1:28" x14ac:dyDescent="0.3">
      <c r="A30" t="s">
        <v>12</v>
      </c>
      <c r="B30" t="str">
        <f>VLOOKUP(A30,kommun_VC!$A$2:$C$70,3,FALSE)</f>
        <v>Jönköpingsområde</v>
      </c>
      <c r="C30">
        <v>2018</v>
      </c>
      <c r="D30">
        <v>878</v>
      </c>
      <c r="E30">
        <v>136</v>
      </c>
      <c r="F30">
        <v>47</v>
      </c>
      <c r="G30">
        <v>12</v>
      </c>
      <c r="H30">
        <v>7</v>
      </c>
      <c r="I30">
        <v>4</v>
      </c>
      <c r="J30">
        <f t="shared" si="0"/>
        <v>7</v>
      </c>
      <c r="K30">
        <f>VLOOKUP(A30,listing65!$A$2:$G$70,2,FALSE)</f>
        <v>6</v>
      </c>
      <c r="L30" s="23">
        <f t="shared" ca="1" si="1"/>
        <v>2179.0833333333335</v>
      </c>
      <c r="M30" s="4">
        <f t="shared" ca="1" si="2"/>
        <v>21.568702436039615</v>
      </c>
      <c r="N30" s="4">
        <f t="shared" ca="1" si="3"/>
        <v>5.5069027496271366</v>
      </c>
      <c r="O30" s="4">
        <f t="shared" ca="1" si="4"/>
        <v>3.2123599372824962</v>
      </c>
      <c r="P30" s="4">
        <f t="shared" ca="1" si="5"/>
        <v>1.8356342498757121</v>
      </c>
      <c r="Q30" s="5">
        <f t="shared" si="6"/>
        <v>0.14893617021276595</v>
      </c>
      <c r="R30" s="5">
        <f t="shared" si="7"/>
        <v>0.33333333333333331</v>
      </c>
      <c r="AB30" t="s">
        <v>37</v>
      </c>
    </row>
    <row r="31" spans="1:28" x14ac:dyDescent="0.3">
      <c r="A31" t="s">
        <v>12</v>
      </c>
      <c r="B31" t="str">
        <f>VLOOKUP(A31,kommun_VC!$A$2:$C$70,3,FALSE)</f>
        <v>Jönköpingsområde</v>
      </c>
      <c r="C31">
        <v>2019</v>
      </c>
      <c r="D31">
        <v>845</v>
      </c>
      <c r="E31">
        <v>132</v>
      </c>
      <c r="F31">
        <v>46</v>
      </c>
      <c r="G31">
        <v>7</v>
      </c>
      <c r="H31">
        <v>16</v>
      </c>
      <c r="I31">
        <v>2</v>
      </c>
      <c r="J31">
        <f t="shared" si="0"/>
        <v>8</v>
      </c>
      <c r="K31">
        <f>VLOOKUP(A31,listing65!$A$2:$G$70,2,FALSE)</f>
        <v>6</v>
      </c>
      <c r="L31" s="23">
        <f t="shared" ca="1" si="1"/>
        <v>2165.25</v>
      </c>
      <c r="M31" s="4">
        <f t="shared" ca="1" si="2"/>
        <v>21.244659969980372</v>
      </c>
      <c r="N31" s="4">
        <f t="shared" ca="1" si="3"/>
        <v>3.2328830389100562</v>
      </c>
      <c r="O31" s="4">
        <f t="shared" ca="1" si="4"/>
        <v>7.3894469460801293</v>
      </c>
      <c r="P31" s="4">
        <f t="shared" ca="1" si="5"/>
        <v>0.92368086826001616</v>
      </c>
      <c r="Q31" s="5">
        <f t="shared" si="6"/>
        <v>0.34782608695652173</v>
      </c>
      <c r="R31" s="5">
        <f t="shared" si="7"/>
        <v>0.2857142857142857</v>
      </c>
      <c r="AB31" t="s">
        <v>38</v>
      </c>
    </row>
    <row r="32" spans="1:28" x14ac:dyDescent="0.3">
      <c r="A32" t="s">
        <v>13</v>
      </c>
      <c r="B32" t="str">
        <f>VLOOKUP(A32,kommun_VC!$A$2:$C$70,3,FALSE)</f>
        <v>Höglandet</v>
      </c>
      <c r="C32">
        <v>2014</v>
      </c>
      <c r="D32">
        <v>1272</v>
      </c>
      <c r="E32">
        <v>164</v>
      </c>
      <c r="F32">
        <v>50</v>
      </c>
      <c r="G32">
        <v>27</v>
      </c>
      <c r="H32">
        <v>7</v>
      </c>
      <c r="I32">
        <v>8</v>
      </c>
      <c r="J32">
        <f t="shared" si="0"/>
        <v>3</v>
      </c>
      <c r="K32">
        <f>VLOOKUP(A32,listing65!$A$2:$G$70,2,FALSE)</f>
        <v>8</v>
      </c>
      <c r="L32" s="23">
        <f t="shared" ca="1" si="1"/>
        <v>3279.4166666666665</v>
      </c>
      <c r="M32" s="4">
        <f t="shared" ca="1" si="2"/>
        <v>15.246613981145021</v>
      </c>
      <c r="N32" s="4">
        <f t="shared" ca="1" si="3"/>
        <v>8.2331715498183122</v>
      </c>
      <c r="O32" s="4">
        <f t="shared" ca="1" si="4"/>
        <v>2.134525957360303</v>
      </c>
      <c r="P32" s="4">
        <f t="shared" ca="1" si="5"/>
        <v>2.4394582369832034</v>
      </c>
      <c r="Q32" s="5">
        <f t="shared" si="6"/>
        <v>0.14000000000000001</v>
      </c>
      <c r="R32" s="5">
        <f t="shared" si="7"/>
        <v>0.29629629629629628</v>
      </c>
      <c r="AB32" t="s">
        <v>112</v>
      </c>
    </row>
    <row r="33" spans="1:28" x14ac:dyDescent="0.3">
      <c r="A33" t="s">
        <v>13</v>
      </c>
      <c r="B33" t="str">
        <f>VLOOKUP(A33,kommun_VC!$A$2:$C$70,3,FALSE)</f>
        <v>Höglandet</v>
      </c>
      <c r="C33">
        <v>2015</v>
      </c>
      <c r="D33">
        <v>1242</v>
      </c>
      <c r="E33">
        <v>160</v>
      </c>
      <c r="F33">
        <v>33</v>
      </c>
      <c r="G33">
        <v>39</v>
      </c>
      <c r="H33">
        <v>4</v>
      </c>
      <c r="I33">
        <v>11</v>
      </c>
      <c r="J33">
        <f t="shared" si="0"/>
        <v>4</v>
      </c>
      <c r="K33">
        <f>VLOOKUP(A33,listing65!$A$2:$G$70,2,FALSE)</f>
        <v>8</v>
      </c>
      <c r="L33" s="23">
        <f t="shared" ca="1" si="1"/>
        <v>3323</v>
      </c>
      <c r="M33" s="4">
        <f t="shared" ca="1" si="2"/>
        <v>9.930785434848028</v>
      </c>
      <c r="N33" s="4">
        <f t="shared" ca="1" si="3"/>
        <v>11.736382786638579</v>
      </c>
      <c r="O33" s="4">
        <f t="shared" ca="1" si="4"/>
        <v>1.2037315678603673</v>
      </c>
      <c r="P33" s="4">
        <f t="shared" ca="1" si="5"/>
        <v>3.3102618116160096</v>
      </c>
      <c r="Q33" s="5">
        <f t="shared" si="6"/>
        <v>0.12121212121212122</v>
      </c>
      <c r="R33" s="5">
        <f t="shared" si="7"/>
        <v>0.28205128205128205</v>
      </c>
      <c r="AB33" t="s">
        <v>113</v>
      </c>
    </row>
    <row r="34" spans="1:28" x14ac:dyDescent="0.3">
      <c r="A34" t="s">
        <v>13</v>
      </c>
      <c r="B34" t="str">
        <f>VLOOKUP(A34,kommun_VC!$A$2:$C$70,3,FALSE)</f>
        <v>Höglandet</v>
      </c>
      <c r="C34">
        <v>2016</v>
      </c>
      <c r="D34">
        <v>1079</v>
      </c>
      <c r="E34">
        <v>130</v>
      </c>
      <c r="F34">
        <v>19</v>
      </c>
      <c r="G34">
        <v>30</v>
      </c>
      <c r="H34">
        <v>3</v>
      </c>
      <c r="I34">
        <v>6</v>
      </c>
      <c r="J34">
        <f t="shared" si="0"/>
        <v>5</v>
      </c>
      <c r="K34">
        <f>VLOOKUP(A34,listing65!$A$2:$G$70,2,FALSE)</f>
        <v>8</v>
      </c>
      <c r="L34" s="23">
        <f t="shared" ca="1" si="1"/>
        <v>3408.5</v>
      </c>
      <c r="M34" s="4">
        <f t="shared" ca="1" si="2"/>
        <v>5.5742995452545108</v>
      </c>
      <c r="N34" s="4">
        <f t="shared" ca="1" si="3"/>
        <v>8.8015255977702811</v>
      </c>
      <c r="O34" s="4">
        <f t="shared" ca="1" si="4"/>
        <v>0.880152559777028</v>
      </c>
      <c r="P34" s="4">
        <f t="shared" ca="1" si="5"/>
        <v>1.760305119554056</v>
      </c>
      <c r="Q34" s="5">
        <f t="shared" si="6"/>
        <v>0.15789473684210525</v>
      </c>
      <c r="R34" s="5">
        <f t="shared" si="7"/>
        <v>0.2</v>
      </c>
      <c r="AB34" t="s">
        <v>114</v>
      </c>
    </row>
    <row r="35" spans="1:28" x14ac:dyDescent="0.3">
      <c r="A35" t="s">
        <v>13</v>
      </c>
      <c r="B35" t="str">
        <f>VLOOKUP(A35,kommun_VC!$A$2:$C$70,3,FALSE)</f>
        <v>Höglandet</v>
      </c>
      <c r="C35">
        <v>2017</v>
      </c>
      <c r="D35">
        <v>1062</v>
      </c>
      <c r="E35">
        <v>125</v>
      </c>
      <c r="F35">
        <v>37</v>
      </c>
      <c r="G35">
        <v>28</v>
      </c>
      <c r="H35">
        <v>7</v>
      </c>
      <c r="I35">
        <v>3</v>
      </c>
      <c r="J35">
        <f t="shared" si="0"/>
        <v>6</v>
      </c>
      <c r="K35">
        <f>VLOOKUP(A35,listing65!$A$2:$G$70,2,FALSE)</f>
        <v>8</v>
      </c>
      <c r="L35" s="23">
        <f t="shared" ca="1" si="1"/>
        <v>3491.9166666666665</v>
      </c>
      <c r="M35" s="4">
        <f t="shared" ca="1" si="2"/>
        <v>10.595900054888672</v>
      </c>
      <c r="N35" s="4">
        <f t="shared" ca="1" si="3"/>
        <v>8.0185189604562908</v>
      </c>
      <c r="O35" s="4">
        <f t="shared" ca="1" si="4"/>
        <v>2.0046297401140727</v>
      </c>
      <c r="P35" s="4">
        <f t="shared" ca="1" si="5"/>
        <v>0.85912703147745983</v>
      </c>
      <c r="Q35" s="5">
        <f t="shared" si="6"/>
        <v>0.1891891891891892</v>
      </c>
      <c r="R35" s="5">
        <f t="shared" si="7"/>
        <v>0.10714285714285714</v>
      </c>
      <c r="AB35" t="s">
        <v>115</v>
      </c>
    </row>
    <row r="36" spans="1:28" x14ac:dyDescent="0.3">
      <c r="A36" t="s">
        <v>13</v>
      </c>
      <c r="B36" t="str">
        <f>VLOOKUP(A36,kommun_VC!$A$2:$C$70,3,FALSE)</f>
        <v>Höglandet</v>
      </c>
      <c r="C36">
        <v>2018</v>
      </c>
      <c r="D36">
        <v>1187</v>
      </c>
      <c r="E36">
        <v>172</v>
      </c>
      <c r="F36">
        <v>42</v>
      </c>
      <c r="G36">
        <v>24</v>
      </c>
      <c r="H36">
        <v>13</v>
      </c>
      <c r="I36">
        <v>2</v>
      </c>
      <c r="J36">
        <f t="shared" si="0"/>
        <v>7</v>
      </c>
      <c r="K36">
        <f>VLOOKUP(A36,listing65!$A$2:$G$70,2,FALSE)</f>
        <v>8</v>
      </c>
      <c r="L36" s="23">
        <f t="shared" ca="1" si="1"/>
        <v>3570.75</v>
      </c>
      <c r="M36" s="4">
        <f t="shared" ca="1" si="2"/>
        <v>11.762234824616677</v>
      </c>
      <c r="N36" s="4">
        <f t="shared" ca="1" si="3"/>
        <v>6.7212770426381008</v>
      </c>
      <c r="O36" s="4">
        <f t="shared" ca="1" si="4"/>
        <v>3.6406917314289715</v>
      </c>
      <c r="P36" s="4">
        <f t="shared" ca="1" si="5"/>
        <v>0.56010642021984181</v>
      </c>
      <c r="Q36" s="5">
        <f t="shared" si="6"/>
        <v>0.30952380952380953</v>
      </c>
      <c r="R36" s="5">
        <f t="shared" si="7"/>
        <v>8.3333333333333329E-2</v>
      </c>
      <c r="AB36" t="s">
        <v>39</v>
      </c>
    </row>
    <row r="37" spans="1:28" x14ac:dyDescent="0.3">
      <c r="A37" t="s">
        <v>13</v>
      </c>
      <c r="B37" t="str">
        <f>VLOOKUP(A37,kommun_VC!$A$2:$C$70,3,FALSE)</f>
        <v>Höglandet</v>
      </c>
      <c r="C37">
        <v>2019</v>
      </c>
      <c r="D37">
        <v>1152</v>
      </c>
      <c r="E37">
        <v>141</v>
      </c>
      <c r="F37">
        <v>59</v>
      </c>
      <c r="G37">
        <v>20</v>
      </c>
      <c r="H37">
        <v>6</v>
      </c>
      <c r="I37">
        <v>5</v>
      </c>
      <c r="J37">
        <f t="shared" si="0"/>
        <v>8</v>
      </c>
      <c r="K37">
        <f>VLOOKUP(A37,listing65!$A$2:$G$70,2,FALSE)</f>
        <v>8</v>
      </c>
      <c r="L37" s="23">
        <f t="shared" ca="1" si="1"/>
        <v>3581.9166666666665</v>
      </c>
      <c r="M37" s="4">
        <f t="shared" ca="1" si="2"/>
        <v>16.471628318172304</v>
      </c>
      <c r="N37" s="4">
        <f t="shared" ca="1" si="3"/>
        <v>5.5836028197194238</v>
      </c>
      <c r="O37" s="4">
        <f t="shared" ca="1" si="4"/>
        <v>1.6750808459158273</v>
      </c>
      <c r="P37" s="4">
        <f t="shared" ca="1" si="5"/>
        <v>1.395900704929856</v>
      </c>
      <c r="Q37" s="5">
        <f t="shared" si="6"/>
        <v>0.10169491525423729</v>
      </c>
      <c r="R37" s="5">
        <f t="shared" si="7"/>
        <v>0.25</v>
      </c>
      <c r="AB37" t="s">
        <v>116</v>
      </c>
    </row>
    <row r="38" spans="1:28" x14ac:dyDescent="0.3">
      <c r="A38" t="s">
        <v>14</v>
      </c>
      <c r="B38" t="str">
        <f>VLOOKUP(A38,kommun_VC!$A$2:$C$70,3,FALSE)</f>
        <v>Höglandet</v>
      </c>
      <c r="C38">
        <v>2014</v>
      </c>
      <c r="D38">
        <v>718</v>
      </c>
      <c r="E38">
        <v>101</v>
      </c>
      <c r="F38">
        <v>34</v>
      </c>
      <c r="G38">
        <v>19</v>
      </c>
      <c r="H38">
        <v>5</v>
      </c>
      <c r="I38">
        <v>5</v>
      </c>
      <c r="J38">
        <f t="shared" si="0"/>
        <v>3</v>
      </c>
      <c r="K38">
        <f>VLOOKUP(A38,listing65!$A$2:$G$70,2,FALSE)</f>
        <v>9</v>
      </c>
      <c r="L38" s="23">
        <f t="shared" ca="1" si="1"/>
        <v>1727.5833333333333</v>
      </c>
      <c r="M38" s="4">
        <f t="shared" ca="1" si="2"/>
        <v>19.680671458202692</v>
      </c>
      <c r="N38" s="4">
        <f t="shared" ca="1" si="3"/>
        <v>10.998022285466211</v>
      </c>
      <c r="O38" s="4">
        <f t="shared" ca="1" si="4"/>
        <v>2.8942163909121605</v>
      </c>
      <c r="P38" s="4">
        <f t="shared" ca="1" si="5"/>
        <v>2.8942163909121605</v>
      </c>
      <c r="Q38" s="5">
        <f t="shared" si="6"/>
        <v>0.14705882352941177</v>
      </c>
      <c r="R38" s="5">
        <f t="shared" si="7"/>
        <v>0.26315789473684209</v>
      </c>
      <c r="AB38" t="s">
        <v>41</v>
      </c>
    </row>
    <row r="39" spans="1:28" x14ac:dyDescent="0.3">
      <c r="A39" t="s">
        <v>14</v>
      </c>
      <c r="B39" t="str">
        <f>VLOOKUP(A39,kommun_VC!$A$2:$C$70,3,FALSE)</f>
        <v>Höglandet</v>
      </c>
      <c r="C39">
        <v>2015</v>
      </c>
      <c r="D39">
        <v>660</v>
      </c>
      <c r="E39">
        <v>82</v>
      </c>
      <c r="F39">
        <v>29</v>
      </c>
      <c r="G39">
        <v>10</v>
      </c>
      <c r="H39">
        <v>1</v>
      </c>
      <c r="I39">
        <v>3</v>
      </c>
      <c r="J39">
        <f t="shared" si="0"/>
        <v>4</v>
      </c>
      <c r="K39">
        <f>VLOOKUP(A39,listing65!$A$2:$G$70,2,FALSE)</f>
        <v>9</v>
      </c>
      <c r="L39" s="23">
        <f t="shared" ca="1" si="1"/>
        <v>1766.4166666666667</v>
      </c>
      <c r="M39" s="4">
        <f t="shared" ca="1" si="2"/>
        <v>16.417417559088548</v>
      </c>
      <c r="N39" s="4">
        <f t="shared" ca="1" si="3"/>
        <v>5.6611784686512241</v>
      </c>
      <c r="O39" s="4">
        <f t="shared" ca="1" si="4"/>
        <v>0.56611784686512234</v>
      </c>
      <c r="P39" s="4">
        <f t="shared" ca="1" si="5"/>
        <v>1.6983535405953671</v>
      </c>
      <c r="Q39" s="5">
        <f t="shared" si="6"/>
        <v>3.4482758620689655E-2</v>
      </c>
      <c r="R39" s="5">
        <f t="shared" si="7"/>
        <v>0.3</v>
      </c>
      <c r="AB39" t="s">
        <v>43</v>
      </c>
    </row>
    <row r="40" spans="1:28" x14ac:dyDescent="0.3">
      <c r="A40" t="s">
        <v>14</v>
      </c>
      <c r="B40" t="str">
        <f>VLOOKUP(A40,kommun_VC!$A$2:$C$70,3,FALSE)</f>
        <v>Höglandet</v>
      </c>
      <c r="C40">
        <v>2016</v>
      </c>
      <c r="D40">
        <v>562</v>
      </c>
      <c r="E40">
        <v>62</v>
      </c>
      <c r="F40">
        <v>23</v>
      </c>
      <c r="G40">
        <v>16</v>
      </c>
      <c r="H40">
        <v>1</v>
      </c>
      <c r="I40">
        <v>3</v>
      </c>
      <c r="J40">
        <f t="shared" si="0"/>
        <v>5</v>
      </c>
      <c r="K40">
        <f>VLOOKUP(A40,listing65!$A$2:$G$70,2,FALSE)</f>
        <v>9</v>
      </c>
      <c r="L40" s="23">
        <f t="shared" ca="1" si="1"/>
        <v>1794.3333333333333</v>
      </c>
      <c r="M40" s="4">
        <f t="shared" ca="1" si="2"/>
        <v>12.818131153631805</v>
      </c>
      <c r="N40" s="4">
        <f t="shared" ca="1" si="3"/>
        <v>8.9169608025264715</v>
      </c>
      <c r="O40" s="4">
        <f t="shared" ca="1" si="4"/>
        <v>0.55731005015790447</v>
      </c>
      <c r="P40" s="4">
        <f t="shared" ca="1" si="5"/>
        <v>1.6719301504737136</v>
      </c>
      <c r="Q40" s="5">
        <f t="shared" si="6"/>
        <v>4.3478260869565216E-2</v>
      </c>
      <c r="R40" s="5">
        <f t="shared" si="7"/>
        <v>0.1875</v>
      </c>
      <c r="AB40" t="s">
        <v>117</v>
      </c>
    </row>
    <row r="41" spans="1:28" x14ac:dyDescent="0.3">
      <c r="A41" t="s">
        <v>14</v>
      </c>
      <c r="B41" t="str">
        <f>VLOOKUP(A41,kommun_VC!$A$2:$C$70,3,FALSE)</f>
        <v>Höglandet</v>
      </c>
      <c r="C41">
        <v>2017</v>
      </c>
      <c r="D41">
        <v>796</v>
      </c>
      <c r="E41">
        <v>85</v>
      </c>
      <c r="F41">
        <v>26</v>
      </c>
      <c r="G41">
        <v>17</v>
      </c>
      <c r="H41">
        <v>2</v>
      </c>
      <c r="I41">
        <v>5</v>
      </c>
      <c r="J41">
        <f t="shared" si="0"/>
        <v>6</v>
      </c>
      <c r="K41">
        <f>VLOOKUP(A41,listing65!$A$2:$G$70,2,FALSE)</f>
        <v>9</v>
      </c>
      <c r="L41" s="23">
        <f t="shared" ca="1" si="1"/>
        <v>2385.25</v>
      </c>
      <c r="M41" s="4">
        <f t="shared" ca="1" si="2"/>
        <v>10.900324913531076</v>
      </c>
      <c r="N41" s="4">
        <f t="shared" ca="1" si="3"/>
        <v>7.1271355203857043</v>
      </c>
      <c r="O41" s="4">
        <f t="shared" ca="1" si="4"/>
        <v>0.83848653181008281</v>
      </c>
      <c r="P41" s="4">
        <f t="shared" ca="1" si="5"/>
        <v>2.0962163295252072</v>
      </c>
      <c r="Q41" s="5">
        <f t="shared" si="6"/>
        <v>7.6923076923076927E-2</v>
      </c>
      <c r="R41" s="5">
        <f t="shared" si="7"/>
        <v>0.29411764705882354</v>
      </c>
      <c r="AB41" t="s">
        <v>44</v>
      </c>
    </row>
    <row r="42" spans="1:28" x14ac:dyDescent="0.3">
      <c r="A42" t="s">
        <v>14</v>
      </c>
      <c r="B42" t="str">
        <f>VLOOKUP(A42,kommun_VC!$A$2:$C$70,3,FALSE)</f>
        <v>Höglandet</v>
      </c>
      <c r="C42">
        <v>2018</v>
      </c>
      <c r="D42">
        <v>918</v>
      </c>
      <c r="E42">
        <v>133</v>
      </c>
      <c r="F42">
        <v>52</v>
      </c>
      <c r="G42">
        <v>9</v>
      </c>
      <c r="H42">
        <v>9</v>
      </c>
      <c r="I42">
        <v>2</v>
      </c>
      <c r="J42">
        <f t="shared" si="0"/>
        <v>7</v>
      </c>
      <c r="K42">
        <f>VLOOKUP(A42,listing65!$A$2:$G$70,2,FALSE)</f>
        <v>9</v>
      </c>
      <c r="L42" s="23">
        <f t="shared" ca="1" si="1"/>
        <v>2685.5833333333335</v>
      </c>
      <c r="M42" s="4">
        <f t="shared" ca="1" si="2"/>
        <v>19.362646228317868</v>
      </c>
      <c r="N42" s="4">
        <f t="shared" ca="1" si="3"/>
        <v>3.3512272318242466</v>
      </c>
      <c r="O42" s="4">
        <f t="shared" ca="1" si="4"/>
        <v>3.3512272318242466</v>
      </c>
      <c r="P42" s="4">
        <f t="shared" ca="1" si="5"/>
        <v>0.74471716262761034</v>
      </c>
      <c r="Q42" s="5">
        <f t="shared" si="6"/>
        <v>0.17307692307692307</v>
      </c>
      <c r="R42" s="5">
        <f t="shared" si="7"/>
        <v>0.22222222222222221</v>
      </c>
      <c r="AB42" t="s">
        <v>45</v>
      </c>
    </row>
    <row r="43" spans="1:28" x14ac:dyDescent="0.3">
      <c r="A43" t="s">
        <v>14</v>
      </c>
      <c r="B43" t="str">
        <f>VLOOKUP(A43,kommun_VC!$A$2:$C$70,3,FALSE)</f>
        <v>Höglandet</v>
      </c>
      <c r="C43">
        <v>2019</v>
      </c>
      <c r="D43">
        <v>882</v>
      </c>
      <c r="E43">
        <v>134</v>
      </c>
      <c r="F43">
        <v>47</v>
      </c>
      <c r="G43">
        <v>14</v>
      </c>
      <c r="H43">
        <v>13</v>
      </c>
      <c r="I43">
        <v>5</v>
      </c>
      <c r="J43">
        <f t="shared" si="0"/>
        <v>8</v>
      </c>
      <c r="K43">
        <f>VLOOKUP(A43,listing65!$A$2:$G$70,2,FALSE)</f>
        <v>9</v>
      </c>
      <c r="L43" s="23">
        <f t="shared" ca="1" si="1"/>
        <v>2714.3333333333335</v>
      </c>
      <c r="M43" s="4">
        <f t="shared" ca="1" si="2"/>
        <v>17.315485693233452</v>
      </c>
      <c r="N43" s="4">
        <f t="shared" ca="1" si="3"/>
        <v>5.1578042490482625</v>
      </c>
      <c r="O43" s="4">
        <f t="shared" ca="1" si="4"/>
        <v>4.7893896598305297</v>
      </c>
      <c r="P43" s="4">
        <f t="shared" ca="1" si="5"/>
        <v>1.8420729460886651</v>
      </c>
      <c r="Q43" s="5">
        <f t="shared" si="6"/>
        <v>0.27659574468085107</v>
      </c>
      <c r="R43" s="5">
        <f t="shared" si="7"/>
        <v>0.35714285714285715</v>
      </c>
      <c r="AB43" t="s">
        <v>46</v>
      </c>
    </row>
    <row r="44" spans="1:28" x14ac:dyDescent="0.3">
      <c r="A44" t="s">
        <v>15</v>
      </c>
      <c r="B44" t="str">
        <f>VLOOKUP(A44,kommun_VC!$A$2:$C$70,3,FALSE)</f>
        <v>Höglandet</v>
      </c>
      <c r="C44">
        <v>2014</v>
      </c>
      <c r="D44">
        <v>1360</v>
      </c>
      <c r="E44">
        <v>201</v>
      </c>
      <c r="F44">
        <v>57</v>
      </c>
      <c r="G44">
        <v>24</v>
      </c>
      <c r="H44">
        <v>15</v>
      </c>
      <c r="I44">
        <v>7</v>
      </c>
      <c r="J44">
        <f t="shared" si="0"/>
        <v>3</v>
      </c>
      <c r="K44">
        <f>VLOOKUP(A44,listing65!$A$2:$G$70,2,FALSE)</f>
        <v>10</v>
      </c>
      <c r="L44" s="23">
        <f t="shared" ca="1" si="1"/>
        <v>3207.25</v>
      </c>
      <c r="M44" s="4">
        <f t="shared" ca="1" si="2"/>
        <v>17.772234780575257</v>
      </c>
      <c r="N44" s="4">
        <f t="shared" ca="1" si="3"/>
        <v>7.4830462234001089</v>
      </c>
      <c r="O44" s="4">
        <f t="shared" ca="1" si="4"/>
        <v>4.676903889625069</v>
      </c>
      <c r="P44" s="4">
        <f t="shared" ca="1" si="5"/>
        <v>2.1825551484916987</v>
      </c>
      <c r="Q44" s="5">
        <f t="shared" si="6"/>
        <v>0.26315789473684209</v>
      </c>
      <c r="R44" s="5">
        <f t="shared" si="7"/>
        <v>0.29166666666666669</v>
      </c>
    </row>
    <row r="45" spans="1:28" x14ac:dyDescent="0.3">
      <c r="A45" t="s">
        <v>15</v>
      </c>
      <c r="B45" t="str">
        <f>VLOOKUP(A45,kommun_VC!$A$2:$C$70,3,FALSE)</f>
        <v>Höglandet</v>
      </c>
      <c r="C45">
        <v>2015</v>
      </c>
      <c r="D45">
        <v>1294</v>
      </c>
      <c r="E45">
        <v>143</v>
      </c>
      <c r="F45">
        <v>49</v>
      </c>
      <c r="G45">
        <v>21</v>
      </c>
      <c r="H45">
        <v>6</v>
      </c>
      <c r="I45">
        <v>3</v>
      </c>
      <c r="J45">
        <f t="shared" si="0"/>
        <v>4</v>
      </c>
      <c r="K45">
        <f>VLOOKUP(A45,listing65!$A$2:$G$70,2,FALSE)</f>
        <v>10</v>
      </c>
      <c r="L45" s="23">
        <f t="shared" ca="1" si="1"/>
        <v>3288.5</v>
      </c>
      <c r="M45" s="4">
        <f t="shared" ca="1" si="2"/>
        <v>14.900410521514367</v>
      </c>
      <c r="N45" s="4">
        <f t="shared" ca="1" si="3"/>
        <v>6.3858902235061583</v>
      </c>
      <c r="O45" s="4">
        <f t="shared" ca="1" si="4"/>
        <v>1.8245400638589022</v>
      </c>
      <c r="P45" s="4">
        <f t="shared" ca="1" si="5"/>
        <v>0.91227003192945111</v>
      </c>
      <c r="Q45" s="5">
        <f t="shared" si="6"/>
        <v>0.12244897959183673</v>
      </c>
      <c r="R45" s="5">
        <f t="shared" si="7"/>
        <v>0.14285714285714285</v>
      </c>
    </row>
    <row r="46" spans="1:28" x14ac:dyDescent="0.3">
      <c r="A46" t="s">
        <v>15</v>
      </c>
      <c r="B46" t="str">
        <f>VLOOKUP(A46,kommun_VC!$A$2:$C$70,3,FALSE)</f>
        <v>Höglandet</v>
      </c>
      <c r="C46">
        <v>2016</v>
      </c>
      <c r="D46">
        <v>1167</v>
      </c>
      <c r="E46">
        <v>127</v>
      </c>
      <c r="F46">
        <v>33</v>
      </c>
      <c r="G46">
        <v>14</v>
      </c>
      <c r="H46">
        <v>5</v>
      </c>
      <c r="I46">
        <v>2</v>
      </c>
      <c r="J46">
        <f t="shared" si="0"/>
        <v>5</v>
      </c>
      <c r="K46">
        <f>VLOOKUP(A46,listing65!$A$2:$G$70,2,FALSE)</f>
        <v>10</v>
      </c>
      <c r="L46" s="23">
        <f t="shared" ca="1" si="1"/>
        <v>3399.75</v>
      </c>
      <c r="M46" s="4">
        <f t="shared" ca="1" si="2"/>
        <v>9.7065960732406786</v>
      </c>
      <c r="N46" s="4">
        <f t="shared" ca="1" si="3"/>
        <v>4.1179498492536215</v>
      </c>
      <c r="O46" s="4">
        <f t="shared" ca="1" si="4"/>
        <v>1.4706963747334363</v>
      </c>
      <c r="P46" s="4">
        <f t="shared" ca="1" si="5"/>
        <v>0.58827854989337458</v>
      </c>
      <c r="Q46" s="5">
        <f t="shared" si="6"/>
        <v>0.15151515151515152</v>
      </c>
      <c r="R46" s="5">
        <f t="shared" si="7"/>
        <v>0.14285714285714285</v>
      </c>
    </row>
    <row r="47" spans="1:28" x14ac:dyDescent="0.3">
      <c r="A47" t="s">
        <v>15</v>
      </c>
      <c r="B47" t="str">
        <f>VLOOKUP(A47,kommun_VC!$A$2:$C$70,3,FALSE)</f>
        <v>Höglandet</v>
      </c>
      <c r="C47">
        <v>2017</v>
      </c>
      <c r="D47">
        <v>1261</v>
      </c>
      <c r="E47">
        <v>158</v>
      </c>
      <c r="F47">
        <v>36</v>
      </c>
      <c r="G47">
        <v>29</v>
      </c>
      <c r="H47">
        <v>8</v>
      </c>
      <c r="I47">
        <v>7</v>
      </c>
      <c r="J47">
        <f t="shared" si="0"/>
        <v>6</v>
      </c>
      <c r="K47">
        <f>VLOOKUP(A47,listing65!$A$2:$G$70,2,FALSE)</f>
        <v>10</v>
      </c>
      <c r="L47" s="23">
        <f t="shared" ca="1" si="1"/>
        <v>3486.25</v>
      </c>
      <c r="M47" s="4">
        <f t="shared" ca="1" si="2"/>
        <v>10.326281821441377</v>
      </c>
      <c r="N47" s="4">
        <f t="shared" ca="1" si="3"/>
        <v>8.3183936894944424</v>
      </c>
      <c r="O47" s="4">
        <f t="shared" ca="1" si="4"/>
        <v>2.2947292936536394</v>
      </c>
      <c r="P47" s="4">
        <f t="shared" ca="1" si="5"/>
        <v>2.0078881319469346</v>
      </c>
      <c r="Q47" s="5">
        <f t="shared" si="6"/>
        <v>0.22222222222222221</v>
      </c>
      <c r="R47" s="5">
        <f t="shared" si="7"/>
        <v>0.2413793103448276</v>
      </c>
    </row>
    <row r="48" spans="1:28" x14ac:dyDescent="0.3">
      <c r="A48" t="s">
        <v>15</v>
      </c>
      <c r="B48" t="str">
        <f>VLOOKUP(A48,kommun_VC!$A$2:$C$70,3,FALSE)</f>
        <v>Höglandet</v>
      </c>
      <c r="C48">
        <v>2018</v>
      </c>
      <c r="D48">
        <v>1402</v>
      </c>
      <c r="E48">
        <v>196</v>
      </c>
      <c r="F48">
        <v>49</v>
      </c>
      <c r="G48">
        <v>21</v>
      </c>
      <c r="H48">
        <v>12</v>
      </c>
      <c r="I48">
        <v>6</v>
      </c>
      <c r="J48">
        <f t="shared" si="0"/>
        <v>7</v>
      </c>
      <c r="K48">
        <f>VLOOKUP(A48,listing65!$A$2:$G$70,2,FALSE)</f>
        <v>10</v>
      </c>
      <c r="L48" s="23">
        <f t="shared" ca="1" si="1"/>
        <v>4084.75</v>
      </c>
      <c r="M48" s="4">
        <f t="shared" ca="1" si="2"/>
        <v>11.9958381785911</v>
      </c>
      <c r="N48" s="4">
        <f t="shared" ca="1" si="3"/>
        <v>5.1410735051104721</v>
      </c>
      <c r="O48" s="4">
        <f t="shared" ca="1" si="4"/>
        <v>2.9377562886345552</v>
      </c>
      <c r="P48" s="4">
        <f t="shared" ca="1" si="5"/>
        <v>1.4688781443172776</v>
      </c>
      <c r="Q48" s="5">
        <f t="shared" si="6"/>
        <v>0.24489795918367346</v>
      </c>
      <c r="R48" s="5">
        <f t="shared" si="7"/>
        <v>0.2857142857142857</v>
      </c>
    </row>
    <row r="49" spans="1:18" x14ac:dyDescent="0.3">
      <c r="A49" t="s">
        <v>15</v>
      </c>
      <c r="B49" t="str">
        <f>VLOOKUP(A49,kommun_VC!$A$2:$C$70,3,FALSE)</f>
        <v>Höglandet</v>
      </c>
      <c r="C49">
        <v>2019</v>
      </c>
      <c r="D49">
        <v>1435</v>
      </c>
      <c r="E49">
        <v>166</v>
      </c>
      <c r="F49">
        <v>49</v>
      </c>
      <c r="G49">
        <v>28</v>
      </c>
      <c r="H49">
        <v>5</v>
      </c>
      <c r="I49">
        <v>5</v>
      </c>
      <c r="J49">
        <f t="shared" si="0"/>
        <v>8</v>
      </c>
      <c r="K49">
        <f>VLOOKUP(A49,listing65!$A$2:$G$70,2,FALSE)</f>
        <v>10</v>
      </c>
      <c r="L49" s="23">
        <f t="shared" ca="1" si="1"/>
        <v>4532.25</v>
      </c>
      <c r="M49" s="4">
        <f t="shared" ca="1" si="2"/>
        <v>10.81140713773512</v>
      </c>
      <c r="N49" s="4">
        <f t="shared" ca="1" si="3"/>
        <v>6.1779469358486399</v>
      </c>
      <c r="O49" s="4">
        <f t="shared" ca="1" si="4"/>
        <v>1.1032048099729714</v>
      </c>
      <c r="P49" s="4">
        <f t="shared" ca="1" si="5"/>
        <v>1.1032048099729714</v>
      </c>
      <c r="Q49" s="5">
        <f t="shared" si="6"/>
        <v>0.10204081632653061</v>
      </c>
      <c r="R49" s="5">
        <f t="shared" si="7"/>
        <v>0.17857142857142858</v>
      </c>
    </row>
    <row r="50" spans="1:18" x14ac:dyDescent="0.3">
      <c r="A50" t="s">
        <v>16</v>
      </c>
      <c r="B50" t="str">
        <f>VLOOKUP(A50,kommun_VC!$A$2:$C$70,3,FALSE)</f>
        <v>Höglandet</v>
      </c>
      <c r="C50">
        <v>2014</v>
      </c>
      <c r="D50">
        <v>1359</v>
      </c>
      <c r="E50">
        <v>190</v>
      </c>
      <c r="F50">
        <v>54</v>
      </c>
      <c r="G50">
        <v>26</v>
      </c>
      <c r="H50">
        <v>8</v>
      </c>
      <c r="I50">
        <v>7</v>
      </c>
      <c r="J50">
        <f t="shared" si="0"/>
        <v>3</v>
      </c>
      <c r="K50">
        <f>VLOOKUP(A50,listing65!$A$2:$G$70,2,FALSE)</f>
        <v>11</v>
      </c>
      <c r="L50" s="23">
        <f t="shared" ca="1" si="1"/>
        <v>2902.75</v>
      </c>
      <c r="M50" s="4">
        <f t="shared" ca="1" si="2"/>
        <v>18.603048833003189</v>
      </c>
      <c r="N50" s="4">
        <f t="shared" ca="1" si="3"/>
        <v>8.9570235121867192</v>
      </c>
      <c r="O50" s="4">
        <f t="shared" ca="1" si="4"/>
        <v>2.7560072345189908</v>
      </c>
      <c r="P50" s="4">
        <f t="shared" ca="1" si="5"/>
        <v>2.4115063302041171</v>
      </c>
      <c r="Q50" s="5">
        <f t="shared" si="6"/>
        <v>0.14814814814814814</v>
      </c>
      <c r="R50" s="5">
        <f t="shared" si="7"/>
        <v>0.26923076923076922</v>
      </c>
    </row>
    <row r="51" spans="1:18" x14ac:dyDescent="0.3">
      <c r="A51" t="s">
        <v>16</v>
      </c>
      <c r="B51" t="str">
        <f>VLOOKUP(A51,kommun_VC!$A$2:$C$70,3,FALSE)</f>
        <v>Höglandet</v>
      </c>
      <c r="C51">
        <v>2015</v>
      </c>
      <c r="D51">
        <v>1218</v>
      </c>
      <c r="E51">
        <v>174</v>
      </c>
      <c r="F51">
        <v>41</v>
      </c>
      <c r="G51">
        <v>29</v>
      </c>
      <c r="H51">
        <v>9</v>
      </c>
      <c r="I51">
        <v>10</v>
      </c>
      <c r="J51">
        <f t="shared" si="0"/>
        <v>4</v>
      </c>
      <c r="K51">
        <f>VLOOKUP(A51,listing65!$A$2:$G$70,2,FALSE)</f>
        <v>11</v>
      </c>
      <c r="L51" s="23">
        <f t="shared" ca="1" si="1"/>
        <v>2891.4166666666665</v>
      </c>
      <c r="M51" s="4">
        <f t="shared" ca="1" si="2"/>
        <v>14.179900279563075</v>
      </c>
      <c r="N51" s="4">
        <f t="shared" ca="1" si="3"/>
        <v>10.029685563593395</v>
      </c>
      <c r="O51" s="4">
        <f t="shared" ca="1" si="4"/>
        <v>3.1126610369772605</v>
      </c>
      <c r="P51" s="4">
        <f t="shared" ca="1" si="5"/>
        <v>3.4585122633080672</v>
      </c>
      <c r="Q51" s="5">
        <f t="shared" si="6"/>
        <v>0.21951219512195122</v>
      </c>
      <c r="R51" s="5">
        <f t="shared" si="7"/>
        <v>0.34482758620689657</v>
      </c>
    </row>
    <row r="52" spans="1:18" x14ac:dyDescent="0.3">
      <c r="A52" t="s">
        <v>16</v>
      </c>
      <c r="B52" t="str">
        <f>VLOOKUP(A52,kommun_VC!$A$2:$C$70,3,FALSE)</f>
        <v>Höglandet</v>
      </c>
      <c r="C52">
        <v>2016</v>
      </c>
      <c r="D52">
        <v>1169</v>
      </c>
      <c r="E52">
        <v>186</v>
      </c>
      <c r="F52">
        <v>44</v>
      </c>
      <c r="G52">
        <v>50</v>
      </c>
      <c r="H52">
        <v>3</v>
      </c>
      <c r="I52">
        <v>19</v>
      </c>
      <c r="J52">
        <f t="shared" si="0"/>
        <v>5</v>
      </c>
      <c r="K52">
        <f>VLOOKUP(A52,listing65!$A$2:$G$70,2,FALSE)</f>
        <v>11</v>
      </c>
      <c r="L52" s="23">
        <f t="shared" ca="1" si="1"/>
        <v>2875.5</v>
      </c>
      <c r="M52" s="4">
        <f t="shared" ca="1" si="2"/>
        <v>15.301686663189011</v>
      </c>
      <c r="N52" s="4">
        <f t="shared" ca="1" si="3"/>
        <v>17.388280299078421</v>
      </c>
      <c r="O52" s="4">
        <f t="shared" ca="1" si="4"/>
        <v>1.0432968179447053</v>
      </c>
      <c r="P52" s="4">
        <f t="shared" ca="1" si="5"/>
        <v>6.6075465136498002</v>
      </c>
      <c r="Q52" s="5">
        <f t="shared" si="6"/>
        <v>6.8181818181818177E-2</v>
      </c>
      <c r="R52" s="5">
        <f t="shared" si="7"/>
        <v>0.38</v>
      </c>
    </row>
    <row r="53" spans="1:18" x14ac:dyDescent="0.3">
      <c r="A53" t="s">
        <v>16</v>
      </c>
      <c r="B53" t="str">
        <f>VLOOKUP(A53,kommun_VC!$A$2:$C$70,3,FALSE)</f>
        <v>Höglandet</v>
      </c>
      <c r="C53">
        <v>2017</v>
      </c>
      <c r="D53">
        <v>1037</v>
      </c>
      <c r="E53">
        <v>135</v>
      </c>
      <c r="F53">
        <v>39</v>
      </c>
      <c r="G53">
        <v>39</v>
      </c>
      <c r="H53">
        <v>6</v>
      </c>
      <c r="I53">
        <v>8</v>
      </c>
      <c r="J53">
        <f t="shared" si="0"/>
        <v>6</v>
      </c>
      <c r="K53">
        <f>VLOOKUP(A53,listing65!$A$2:$G$70,2,FALSE)</f>
        <v>11</v>
      </c>
      <c r="L53" s="23">
        <f t="shared" ca="1" si="1"/>
        <v>2874.5833333333335</v>
      </c>
      <c r="M53" s="4">
        <f t="shared" ca="1" si="2"/>
        <v>13.567183649804319</v>
      </c>
      <c r="N53" s="4">
        <f t="shared" ca="1" si="3"/>
        <v>13.567183649804319</v>
      </c>
      <c r="O53" s="4">
        <f t="shared" ca="1" si="4"/>
        <v>2.0872590230468182</v>
      </c>
      <c r="P53" s="4">
        <f t="shared" ca="1" si="5"/>
        <v>2.7830120307290911</v>
      </c>
      <c r="Q53" s="5">
        <f t="shared" si="6"/>
        <v>0.15384615384615385</v>
      </c>
      <c r="R53" s="5">
        <f t="shared" si="7"/>
        <v>0.20512820512820512</v>
      </c>
    </row>
    <row r="54" spans="1:18" x14ac:dyDescent="0.3">
      <c r="A54" t="s">
        <v>16</v>
      </c>
      <c r="B54" t="str">
        <f>VLOOKUP(A54,kommun_VC!$A$2:$C$70,3,FALSE)</f>
        <v>Höglandet</v>
      </c>
      <c r="C54">
        <v>2018</v>
      </c>
      <c r="D54">
        <v>1136</v>
      </c>
      <c r="E54">
        <v>175</v>
      </c>
      <c r="F54">
        <v>51</v>
      </c>
      <c r="G54">
        <v>27</v>
      </c>
      <c r="H54">
        <v>10</v>
      </c>
      <c r="I54">
        <v>7</v>
      </c>
      <c r="J54">
        <f t="shared" si="0"/>
        <v>7</v>
      </c>
      <c r="K54">
        <f>VLOOKUP(A54,listing65!$A$2:$G$70,2,FALSE)</f>
        <v>11</v>
      </c>
      <c r="L54" s="23">
        <f t="shared" ca="1" si="1"/>
        <v>2909.75</v>
      </c>
      <c r="M54" s="4">
        <f t="shared" ca="1" si="2"/>
        <v>17.52727897585703</v>
      </c>
      <c r="N54" s="4">
        <f t="shared" ca="1" si="3"/>
        <v>9.2791476931007821</v>
      </c>
      <c r="O54" s="4">
        <f t="shared" ca="1" si="4"/>
        <v>3.4367213678151045</v>
      </c>
      <c r="P54" s="4">
        <f t="shared" ca="1" si="5"/>
        <v>2.4057049574705731</v>
      </c>
      <c r="Q54" s="5">
        <f t="shared" si="6"/>
        <v>0.19607843137254902</v>
      </c>
      <c r="R54" s="5">
        <f t="shared" si="7"/>
        <v>0.25925925925925924</v>
      </c>
    </row>
    <row r="55" spans="1:18" x14ac:dyDescent="0.3">
      <c r="A55" t="s">
        <v>16</v>
      </c>
      <c r="B55" t="str">
        <f>VLOOKUP(A55,kommun_VC!$A$2:$C$70,3,FALSE)</f>
        <v>Höglandet</v>
      </c>
      <c r="C55">
        <v>2019</v>
      </c>
      <c r="D55">
        <v>1052</v>
      </c>
      <c r="E55">
        <v>154</v>
      </c>
      <c r="F55">
        <v>52</v>
      </c>
      <c r="G55">
        <v>22</v>
      </c>
      <c r="H55">
        <v>13</v>
      </c>
      <c r="I55">
        <v>8</v>
      </c>
      <c r="J55">
        <f t="shared" si="0"/>
        <v>8</v>
      </c>
      <c r="K55">
        <f>VLOOKUP(A55,listing65!$A$2:$G$70,2,FALSE)</f>
        <v>11</v>
      </c>
      <c r="L55" s="23">
        <f t="shared" ca="1" si="1"/>
        <v>2915.0833333333335</v>
      </c>
      <c r="M55" s="4">
        <f t="shared" ca="1" si="2"/>
        <v>17.838255052742916</v>
      </c>
      <c r="N55" s="4">
        <f t="shared" ca="1" si="3"/>
        <v>7.5469540607758496</v>
      </c>
      <c r="O55" s="4">
        <f t="shared" ca="1" si="4"/>
        <v>4.459563763185729</v>
      </c>
      <c r="P55" s="4">
        <f t="shared" ca="1" si="5"/>
        <v>2.7443469311912176</v>
      </c>
      <c r="Q55" s="5">
        <f t="shared" si="6"/>
        <v>0.25</v>
      </c>
      <c r="R55" s="5">
        <f t="shared" si="7"/>
        <v>0.36363636363636365</v>
      </c>
    </row>
    <row r="56" spans="1:18" x14ac:dyDescent="0.3">
      <c r="A56" t="s">
        <v>17</v>
      </c>
      <c r="B56" t="str">
        <f>VLOOKUP(A56,kommun_VC!$A$2:$C$70,3,FALSE)</f>
        <v>Jönköpingsområde</v>
      </c>
      <c r="C56">
        <v>2014</v>
      </c>
      <c r="D56">
        <v>192</v>
      </c>
      <c r="E56">
        <v>23</v>
      </c>
      <c r="F56">
        <v>4</v>
      </c>
      <c r="G56">
        <v>1</v>
      </c>
      <c r="I56">
        <v>0</v>
      </c>
      <c r="J56">
        <f t="shared" si="0"/>
        <v>3</v>
      </c>
      <c r="K56">
        <f>VLOOKUP(A56,listing65!$A$2:$G$70,2,FALSE)</f>
        <v>12</v>
      </c>
      <c r="L56" s="23">
        <f t="shared" ca="1" si="1"/>
        <v>491</v>
      </c>
      <c r="M56" s="4">
        <f t="shared" ca="1" si="2"/>
        <v>8.146639511201629</v>
      </c>
      <c r="N56" s="4">
        <f t="shared" ca="1" si="3"/>
        <v>2.0366598778004072</v>
      </c>
      <c r="O56" s="4">
        <f t="shared" ca="1" si="4"/>
        <v>0</v>
      </c>
      <c r="P56" s="4">
        <f t="shared" ca="1" si="5"/>
        <v>0</v>
      </c>
      <c r="Q56" s="5">
        <f t="shared" si="6"/>
        <v>0</v>
      </c>
      <c r="R56" s="5">
        <f t="shared" si="7"/>
        <v>0</v>
      </c>
    </row>
    <row r="57" spans="1:18" x14ac:dyDescent="0.3">
      <c r="A57" t="s">
        <v>17</v>
      </c>
      <c r="B57" t="str">
        <f>VLOOKUP(A57,kommun_VC!$A$2:$C$70,3,FALSE)</f>
        <v>Jönköpingsområde</v>
      </c>
      <c r="C57">
        <v>2015</v>
      </c>
      <c r="D57">
        <v>203</v>
      </c>
      <c r="E57">
        <v>33</v>
      </c>
      <c r="F57">
        <v>10</v>
      </c>
      <c r="G57">
        <v>4</v>
      </c>
      <c r="H57">
        <v>3</v>
      </c>
      <c r="I57">
        <v>1</v>
      </c>
      <c r="J57">
        <f t="shared" si="0"/>
        <v>4</v>
      </c>
      <c r="K57">
        <f>VLOOKUP(A57,listing65!$A$2:$G$70,2,FALSE)</f>
        <v>12</v>
      </c>
      <c r="L57" s="23">
        <f t="shared" ca="1" si="1"/>
        <v>484.91666666666669</v>
      </c>
      <c r="M57" s="4">
        <f t="shared" ca="1" si="2"/>
        <v>20.622100017185083</v>
      </c>
      <c r="N57" s="4">
        <f t="shared" ca="1" si="3"/>
        <v>8.2488400068740333</v>
      </c>
      <c r="O57" s="4">
        <f t="shared" ca="1" si="4"/>
        <v>6.186630005155525</v>
      </c>
      <c r="P57" s="4">
        <f t="shared" ca="1" si="5"/>
        <v>2.0622100017185083</v>
      </c>
      <c r="Q57" s="5">
        <f t="shared" si="6"/>
        <v>0.3</v>
      </c>
      <c r="R57" s="5">
        <f t="shared" si="7"/>
        <v>0.25</v>
      </c>
    </row>
    <row r="58" spans="1:18" x14ac:dyDescent="0.3">
      <c r="A58" t="s">
        <v>17</v>
      </c>
      <c r="B58" t="str">
        <f>VLOOKUP(A58,kommun_VC!$A$2:$C$70,3,FALSE)</f>
        <v>Jönköpingsområde</v>
      </c>
      <c r="C58">
        <v>2016</v>
      </c>
      <c r="D58">
        <v>143</v>
      </c>
      <c r="E58">
        <v>14</v>
      </c>
      <c r="F58">
        <v>4</v>
      </c>
      <c r="G58">
        <v>7</v>
      </c>
      <c r="I58">
        <v>3</v>
      </c>
      <c r="J58">
        <f t="shared" si="0"/>
        <v>5</v>
      </c>
      <c r="K58">
        <f>VLOOKUP(A58,listing65!$A$2:$G$70,2,FALSE)</f>
        <v>12</v>
      </c>
      <c r="L58" s="23">
        <f t="shared" ca="1" si="1"/>
        <v>472.75</v>
      </c>
      <c r="M58" s="4">
        <f t="shared" ca="1" si="2"/>
        <v>8.4611316763617133</v>
      </c>
      <c r="N58" s="4">
        <f t="shared" ca="1" si="3"/>
        <v>14.806980433632999</v>
      </c>
      <c r="O58" s="4">
        <f t="shared" ca="1" si="4"/>
        <v>0</v>
      </c>
      <c r="P58" s="4">
        <f t="shared" ca="1" si="5"/>
        <v>6.3458487572712849</v>
      </c>
      <c r="Q58" s="5">
        <f t="shared" si="6"/>
        <v>0</v>
      </c>
      <c r="R58" s="5">
        <f t="shared" si="7"/>
        <v>0.42857142857142855</v>
      </c>
    </row>
    <row r="59" spans="1:18" x14ac:dyDescent="0.3">
      <c r="A59" t="s">
        <v>17</v>
      </c>
      <c r="B59" t="str">
        <f>VLOOKUP(A59,kommun_VC!$A$2:$C$70,3,FALSE)</f>
        <v>Jönköpingsområde</v>
      </c>
      <c r="C59">
        <v>2017</v>
      </c>
      <c r="D59">
        <v>136</v>
      </c>
      <c r="E59">
        <v>16</v>
      </c>
      <c r="F59">
        <v>7</v>
      </c>
      <c r="G59">
        <v>6</v>
      </c>
      <c r="I59">
        <v>2</v>
      </c>
      <c r="J59">
        <f t="shared" si="0"/>
        <v>6</v>
      </c>
      <c r="K59">
        <f>VLOOKUP(A59,listing65!$A$2:$G$70,2,FALSE)</f>
        <v>12</v>
      </c>
      <c r="L59" s="23">
        <f t="shared" ca="1" si="1"/>
        <v>465.75</v>
      </c>
      <c r="M59" s="4">
        <f t="shared" ca="1" si="2"/>
        <v>15.029522275899089</v>
      </c>
      <c r="N59" s="4">
        <f t="shared" ca="1" si="3"/>
        <v>12.882447665056361</v>
      </c>
      <c r="O59" s="4">
        <f t="shared" ca="1" si="4"/>
        <v>0</v>
      </c>
      <c r="P59" s="4">
        <f t="shared" ca="1" si="5"/>
        <v>4.294149221685454</v>
      </c>
      <c r="Q59" s="5">
        <f t="shared" si="6"/>
        <v>0</v>
      </c>
      <c r="R59" s="5">
        <f t="shared" si="7"/>
        <v>0.33333333333333331</v>
      </c>
    </row>
    <row r="60" spans="1:18" x14ac:dyDescent="0.3">
      <c r="A60" t="s">
        <v>17</v>
      </c>
      <c r="B60" t="str">
        <f>VLOOKUP(A60,kommun_VC!$A$2:$C$70,3,FALSE)</f>
        <v>Jönköpingsområde</v>
      </c>
      <c r="C60">
        <v>2018</v>
      </c>
      <c r="D60">
        <v>170</v>
      </c>
      <c r="E60">
        <v>29</v>
      </c>
      <c r="F60">
        <v>7</v>
      </c>
      <c r="G60">
        <v>8</v>
      </c>
      <c r="H60">
        <v>2</v>
      </c>
      <c r="I60">
        <v>3</v>
      </c>
      <c r="J60">
        <f t="shared" si="0"/>
        <v>7</v>
      </c>
      <c r="K60">
        <f>VLOOKUP(A60,listing65!$A$2:$G$70,2,FALSE)</f>
        <v>12</v>
      </c>
      <c r="L60" s="23">
        <f t="shared" ca="1" si="1"/>
        <v>479.58333333333331</v>
      </c>
      <c r="M60" s="4">
        <f t="shared" ca="1" si="2"/>
        <v>14.596003475238923</v>
      </c>
      <c r="N60" s="4">
        <f t="shared" ca="1" si="3"/>
        <v>16.681146828844483</v>
      </c>
      <c r="O60" s="4">
        <f t="shared" ca="1" si="4"/>
        <v>4.1702867072111207</v>
      </c>
      <c r="P60" s="4">
        <f t="shared" ca="1" si="5"/>
        <v>6.255430060816682</v>
      </c>
      <c r="Q60" s="5">
        <f t="shared" si="6"/>
        <v>0.2857142857142857</v>
      </c>
      <c r="R60" s="5">
        <f t="shared" si="7"/>
        <v>0.375</v>
      </c>
    </row>
    <row r="61" spans="1:18" x14ac:dyDescent="0.3">
      <c r="A61" t="s">
        <v>17</v>
      </c>
      <c r="B61" t="str">
        <f>VLOOKUP(A61,kommun_VC!$A$2:$C$70,3,FALSE)</f>
        <v>Jönköpingsområde</v>
      </c>
      <c r="C61">
        <v>2019</v>
      </c>
      <c r="D61">
        <v>175</v>
      </c>
      <c r="E61">
        <v>30</v>
      </c>
      <c r="F61">
        <v>3</v>
      </c>
      <c r="G61">
        <v>9</v>
      </c>
      <c r="H61">
        <v>2</v>
      </c>
      <c r="I61">
        <v>6</v>
      </c>
      <c r="J61">
        <f t="shared" si="0"/>
        <v>8</v>
      </c>
      <c r="K61">
        <f>VLOOKUP(A61,listing65!$A$2:$G$70,2,FALSE)</f>
        <v>12</v>
      </c>
      <c r="L61" s="23">
        <f t="shared" ca="1" si="1"/>
        <v>505.5</v>
      </c>
      <c r="M61" s="4">
        <f t="shared" ca="1" si="2"/>
        <v>5.9347181008902083</v>
      </c>
      <c r="N61" s="4">
        <f t="shared" ca="1" si="3"/>
        <v>17.804154302670625</v>
      </c>
      <c r="O61" s="4">
        <f t="shared" ca="1" si="4"/>
        <v>3.9564787339268048</v>
      </c>
      <c r="P61" s="4">
        <f t="shared" ca="1" si="5"/>
        <v>11.869436201780417</v>
      </c>
      <c r="Q61" s="5">
        <f t="shared" si="6"/>
        <v>0.66666666666666663</v>
      </c>
      <c r="R61" s="5">
        <f t="shared" si="7"/>
        <v>0.66666666666666663</v>
      </c>
    </row>
    <row r="62" spans="1:18" x14ac:dyDescent="0.3">
      <c r="A62" t="s">
        <v>18</v>
      </c>
      <c r="B62" t="str">
        <f>VLOOKUP(A62,kommun_VC!$A$2:$C$70,3,FALSE)</f>
        <v>Jönköpingsområde</v>
      </c>
      <c r="C62">
        <v>2014</v>
      </c>
      <c r="D62">
        <v>560</v>
      </c>
      <c r="E62">
        <v>60</v>
      </c>
      <c r="F62">
        <v>16</v>
      </c>
      <c r="G62">
        <v>5</v>
      </c>
      <c r="H62">
        <v>1</v>
      </c>
      <c r="I62">
        <v>0</v>
      </c>
      <c r="J62">
        <f t="shared" si="0"/>
        <v>3</v>
      </c>
      <c r="K62">
        <f>VLOOKUP(A62,listing65!$A$2:$G$70,2,FALSE)</f>
        <v>13</v>
      </c>
      <c r="L62" s="23">
        <f t="shared" ca="1" si="1"/>
        <v>1633.0833333333333</v>
      </c>
      <c r="M62" s="4">
        <f t="shared" ca="1" si="2"/>
        <v>9.797417972138593</v>
      </c>
      <c r="N62" s="4">
        <f t="shared" ca="1" si="3"/>
        <v>3.0616931162933105</v>
      </c>
      <c r="O62" s="4">
        <f t="shared" ca="1" si="4"/>
        <v>0.61233862325866206</v>
      </c>
      <c r="P62" s="4">
        <f t="shared" ca="1" si="5"/>
        <v>0</v>
      </c>
      <c r="Q62" s="5">
        <f t="shared" si="6"/>
        <v>6.25E-2</v>
      </c>
      <c r="R62" s="5">
        <f t="shared" si="7"/>
        <v>0</v>
      </c>
    </row>
    <row r="63" spans="1:18" x14ac:dyDescent="0.3">
      <c r="A63" t="s">
        <v>18</v>
      </c>
      <c r="B63" t="str">
        <f>VLOOKUP(A63,kommun_VC!$A$2:$C$70,3,FALSE)</f>
        <v>Jönköpingsområde</v>
      </c>
      <c r="C63">
        <v>2015</v>
      </c>
      <c r="D63">
        <v>631</v>
      </c>
      <c r="E63">
        <v>88</v>
      </c>
      <c r="F63">
        <v>18</v>
      </c>
      <c r="G63">
        <v>7</v>
      </c>
      <c r="H63">
        <v>1</v>
      </c>
      <c r="I63">
        <v>2</v>
      </c>
      <c r="J63">
        <f t="shared" si="0"/>
        <v>4</v>
      </c>
      <c r="K63">
        <f>VLOOKUP(A63,listing65!$A$2:$G$70,2,FALSE)</f>
        <v>13</v>
      </c>
      <c r="L63" s="23">
        <f t="shared" ca="1" si="1"/>
        <v>1679.5</v>
      </c>
      <c r="M63" s="4">
        <f t="shared" ca="1" si="2"/>
        <v>10.717475439118786</v>
      </c>
      <c r="N63" s="4">
        <f t="shared" ca="1" si="3"/>
        <v>4.1679071152128611</v>
      </c>
      <c r="O63" s="4">
        <f t="shared" ca="1" si="4"/>
        <v>0.59541530217326588</v>
      </c>
      <c r="P63" s="4">
        <f t="shared" ca="1" si="5"/>
        <v>1.1908306043465318</v>
      </c>
      <c r="Q63" s="5">
        <f t="shared" si="6"/>
        <v>5.5555555555555552E-2</v>
      </c>
      <c r="R63" s="5">
        <f t="shared" si="7"/>
        <v>0.2857142857142857</v>
      </c>
    </row>
    <row r="64" spans="1:18" x14ac:dyDescent="0.3">
      <c r="A64" t="s">
        <v>18</v>
      </c>
      <c r="B64" t="str">
        <f>VLOOKUP(A64,kommun_VC!$A$2:$C$70,3,FALSE)</f>
        <v>Jönköpingsområde</v>
      </c>
      <c r="C64">
        <v>2016</v>
      </c>
      <c r="D64">
        <v>579</v>
      </c>
      <c r="E64">
        <v>56</v>
      </c>
      <c r="F64">
        <v>20</v>
      </c>
      <c r="G64">
        <v>6</v>
      </c>
      <c r="H64">
        <v>1</v>
      </c>
      <c r="I64">
        <v>2</v>
      </c>
      <c r="J64">
        <f t="shared" si="0"/>
        <v>5</v>
      </c>
      <c r="K64">
        <f>VLOOKUP(A64,listing65!$A$2:$G$70,2,FALSE)</f>
        <v>13</v>
      </c>
      <c r="L64" s="23">
        <f t="shared" ca="1" si="1"/>
        <v>1713.75</v>
      </c>
      <c r="M64" s="4">
        <f t="shared" ca="1" si="2"/>
        <v>11.670313639679067</v>
      </c>
      <c r="N64" s="4">
        <f t="shared" ca="1" si="3"/>
        <v>3.5010940919037199</v>
      </c>
      <c r="O64" s="4">
        <f t="shared" ca="1" si="4"/>
        <v>0.58351568198395332</v>
      </c>
      <c r="P64" s="4">
        <f t="shared" ca="1" si="5"/>
        <v>1.1670313639679066</v>
      </c>
      <c r="Q64" s="5">
        <f t="shared" si="6"/>
        <v>0.05</v>
      </c>
      <c r="R64" s="5">
        <f t="shared" si="7"/>
        <v>0.33333333333333331</v>
      </c>
    </row>
    <row r="65" spans="1:18" x14ac:dyDescent="0.3">
      <c r="A65" t="s">
        <v>18</v>
      </c>
      <c r="B65" t="str">
        <f>VLOOKUP(A65,kommun_VC!$A$2:$C$70,3,FALSE)</f>
        <v>Jönköpingsområde</v>
      </c>
      <c r="C65">
        <v>2017</v>
      </c>
      <c r="D65">
        <v>552</v>
      </c>
      <c r="E65">
        <v>73</v>
      </c>
      <c r="F65">
        <v>20</v>
      </c>
      <c r="G65">
        <v>14</v>
      </c>
      <c r="H65">
        <v>3</v>
      </c>
      <c r="I65">
        <v>4</v>
      </c>
      <c r="J65">
        <f t="shared" si="0"/>
        <v>6</v>
      </c>
      <c r="K65">
        <f>VLOOKUP(A65,listing65!$A$2:$G$70,2,FALSE)</f>
        <v>13</v>
      </c>
      <c r="L65" s="23">
        <f t="shared" ca="1" si="1"/>
        <v>1742.25</v>
      </c>
      <c r="M65" s="4">
        <f t="shared" ca="1" si="2"/>
        <v>11.479408810446262</v>
      </c>
      <c r="N65" s="4">
        <f t="shared" ca="1" si="3"/>
        <v>8.035586167312383</v>
      </c>
      <c r="O65" s="4">
        <f t="shared" ca="1" si="4"/>
        <v>1.7219113215669393</v>
      </c>
      <c r="P65" s="4">
        <f t="shared" ca="1" si="5"/>
        <v>2.2958817620892527</v>
      </c>
      <c r="Q65" s="5">
        <f t="shared" si="6"/>
        <v>0.15</v>
      </c>
      <c r="R65" s="5">
        <f t="shared" si="7"/>
        <v>0.2857142857142857</v>
      </c>
    </row>
    <row r="66" spans="1:18" x14ac:dyDescent="0.3">
      <c r="A66" t="s">
        <v>18</v>
      </c>
      <c r="B66" t="str">
        <f>VLOOKUP(A66,kommun_VC!$A$2:$C$70,3,FALSE)</f>
        <v>Jönköpingsområde</v>
      </c>
      <c r="C66">
        <v>2018</v>
      </c>
      <c r="D66">
        <v>567</v>
      </c>
      <c r="E66">
        <v>83</v>
      </c>
      <c r="F66">
        <v>14</v>
      </c>
      <c r="G66">
        <v>20</v>
      </c>
      <c r="H66">
        <v>1</v>
      </c>
      <c r="I66">
        <v>8</v>
      </c>
      <c r="J66">
        <f t="shared" si="0"/>
        <v>7</v>
      </c>
      <c r="K66">
        <f>VLOOKUP(A66,listing65!$A$2:$G$70,2,FALSE)</f>
        <v>13</v>
      </c>
      <c r="L66" s="23">
        <f t="shared" ca="1" si="1"/>
        <v>1767.25</v>
      </c>
      <c r="M66" s="4">
        <f t="shared" ca="1" si="2"/>
        <v>7.921912576036215</v>
      </c>
      <c r="N66" s="4">
        <f t="shared" ca="1" si="3"/>
        <v>11.317017965766022</v>
      </c>
      <c r="O66" s="4">
        <f t="shared" ca="1" si="4"/>
        <v>0.56585089828830104</v>
      </c>
      <c r="P66" s="4">
        <f t="shared" ca="1" si="5"/>
        <v>4.5268071863064083</v>
      </c>
      <c r="Q66" s="5">
        <f t="shared" si="6"/>
        <v>7.1428571428571425E-2</v>
      </c>
      <c r="R66" s="5">
        <f t="shared" si="7"/>
        <v>0.4</v>
      </c>
    </row>
    <row r="67" spans="1:18" x14ac:dyDescent="0.3">
      <c r="A67" t="s">
        <v>18</v>
      </c>
      <c r="B67" t="str">
        <f>VLOOKUP(A67,kommun_VC!$A$2:$C$70,3,FALSE)</f>
        <v>Jönköpingsområde</v>
      </c>
      <c r="C67">
        <v>2019</v>
      </c>
      <c r="D67">
        <v>569</v>
      </c>
      <c r="E67">
        <v>65</v>
      </c>
      <c r="F67">
        <v>14</v>
      </c>
      <c r="G67">
        <v>16</v>
      </c>
      <c r="H67">
        <v>1</v>
      </c>
      <c r="I67">
        <v>9</v>
      </c>
      <c r="J67">
        <f t="shared" ref="J67:J130" si="8">VLOOKUP(C67,$X$2:$Z$10,3,FALSE)</f>
        <v>8</v>
      </c>
      <c r="K67">
        <f>VLOOKUP(A67,listing65!$A$2:$G$70,2,FALSE)</f>
        <v>13</v>
      </c>
      <c r="L67" s="23">
        <f t="shared" ref="L67:L110" ca="1" si="9">INDIRECT(ADDRESS(K67,J67,1,,"listing65"))</f>
        <v>1823.4166666666667</v>
      </c>
      <c r="M67" s="4">
        <f t="shared" ref="M67:M110" ca="1" si="10">F67/$L67*1000</f>
        <v>7.6778940633426256</v>
      </c>
      <c r="N67" s="4">
        <f t="shared" ref="N67:N110" ca="1" si="11">G67/$L67*1000</f>
        <v>8.7747360723915726</v>
      </c>
      <c r="O67" s="4">
        <f t="shared" ref="O67:O110" ca="1" si="12">H67/$L67*1000</f>
        <v>0.54842100452447329</v>
      </c>
      <c r="P67" s="4">
        <f t="shared" ref="P67:P110" ca="1" si="13">I67/$L67*1000</f>
        <v>4.9357890407202589</v>
      </c>
      <c r="Q67" s="5">
        <f t="shared" ref="Q67:Q106" si="14">IFERROR(H67/F67,"")</f>
        <v>7.1428571428571425E-2</v>
      </c>
      <c r="R67" s="5">
        <f t="shared" ref="R67:R130" si="15">IFERROR(I67/G67,"")</f>
        <v>0.5625</v>
      </c>
    </row>
    <row r="68" spans="1:18" x14ac:dyDescent="0.3">
      <c r="A68" t="s">
        <v>19</v>
      </c>
      <c r="B68" t="str">
        <f>VLOOKUP(A68,kommun_VC!$A$2:$C$70,3,FALSE)</f>
        <v>Jönköpingsområde</v>
      </c>
      <c r="C68">
        <v>2014</v>
      </c>
      <c r="D68">
        <v>856</v>
      </c>
      <c r="E68">
        <v>114</v>
      </c>
      <c r="F68">
        <v>29</v>
      </c>
      <c r="G68">
        <v>8</v>
      </c>
      <c r="H68">
        <v>5</v>
      </c>
      <c r="I68">
        <v>0</v>
      </c>
      <c r="J68">
        <f t="shared" si="8"/>
        <v>3</v>
      </c>
      <c r="K68">
        <f>VLOOKUP(A68,listing65!$A$2:$G$70,2,FALSE)</f>
        <v>14</v>
      </c>
      <c r="L68" s="23">
        <f t="shared" ca="1" si="9"/>
        <v>2261.0833333333335</v>
      </c>
      <c r="M68" s="4">
        <f t="shared" ca="1" si="10"/>
        <v>12.825710389562525</v>
      </c>
      <c r="N68" s="4">
        <f t="shared" ca="1" si="11"/>
        <v>3.5381270040172481</v>
      </c>
      <c r="O68" s="4">
        <f t="shared" ca="1" si="12"/>
        <v>2.2113293775107801</v>
      </c>
      <c r="P68" s="4">
        <f t="shared" ca="1" si="13"/>
        <v>0</v>
      </c>
      <c r="Q68" s="5">
        <f t="shared" si="14"/>
        <v>0.17241379310344829</v>
      </c>
      <c r="R68" s="5">
        <f t="shared" si="15"/>
        <v>0</v>
      </c>
    </row>
    <row r="69" spans="1:18" x14ac:dyDescent="0.3">
      <c r="A69" t="s">
        <v>19</v>
      </c>
      <c r="B69" t="str">
        <f>VLOOKUP(A69,kommun_VC!$A$2:$C$70,3,FALSE)</f>
        <v>Jönköpingsområde</v>
      </c>
      <c r="C69">
        <v>2015</v>
      </c>
      <c r="D69">
        <v>948</v>
      </c>
      <c r="E69">
        <v>125</v>
      </c>
      <c r="F69">
        <v>35</v>
      </c>
      <c r="G69">
        <v>13</v>
      </c>
      <c r="H69">
        <v>6</v>
      </c>
      <c r="I69">
        <v>3</v>
      </c>
      <c r="J69">
        <f t="shared" si="8"/>
        <v>4</v>
      </c>
      <c r="K69">
        <f>VLOOKUP(A69,listing65!$A$2:$G$70,2,FALSE)</f>
        <v>14</v>
      </c>
      <c r="L69" s="23">
        <f t="shared" ca="1" si="9"/>
        <v>2255.9166666666665</v>
      </c>
      <c r="M69" s="4">
        <f t="shared" ca="1" si="10"/>
        <v>15.514757489564479</v>
      </c>
      <c r="N69" s="4">
        <f t="shared" ca="1" si="11"/>
        <v>5.7626242104096637</v>
      </c>
      <c r="O69" s="4">
        <f t="shared" ca="1" si="12"/>
        <v>2.6596727124967678</v>
      </c>
      <c r="P69" s="4">
        <f t="shared" ca="1" si="13"/>
        <v>1.3298363562483839</v>
      </c>
      <c r="Q69" s="5">
        <f t="shared" si="14"/>
        <v>0.17142857142857143</v>
      </c>
      <c r="R69" s="5">
        <f t="shared" si="15"/>
        <v>0.23076923076923078</v>
      </c>
    </row>
    <row r="70" spans="1:18" x14ac:dyDescent="0.3">
      <c r="A70" t="s">
        <v>19</v>
      </c>
      <c r="B70" t="str">
        <f>VLOOKUP(A70,kommun_VC!$A$2:$C$70,3,FALSE)</f>
        <v>Jönköpingsområde</v>
      </c>
      <c r="C70">
        <v>2016</v>
      </c>
      <c r="D70">
        <v>752</v>
      </c>
      <c r="E70">
        <v>83</v>
      </c>
      <c r="F70">
        <v>34</v>
      </c>
      <c r="G70">
        <v>11</v>
      </c>
      <c r="H70">
        <v>7</v>
      </c>
      <c r="I70">
        <v>3</v>
      </c>
      <c r="J70">
        <f t="shared" si="8"/>
        <v>5</v>
      </c>
      <c r="K70">
        <f>VLOOKUP(A70,listing65!$A$2:$G$70,2,FALSE)</f>
        <v>14</v>
      </c>
      <c r="L70" s="23">
        <f t="shared" ca="1" si="9"/>
        <v>2263</v>
      </c>
      <c r="M70" s="4">
        <f t="shared" ca="1" si="10"/>
        <v>15.024304021210781</v>
      </c>
      <c r="N70" s="4">
        <f t="shared" ca="1" si="11"/>
        <v>4.860804242156429</v>
      </c>
      <c r="O70" s="4">
        <f t="shared" ca="1" si="12"/>
        <v>3.0932390631904552</v>
      </c>
      <c r="P70" s="4">
        <f t="shared" ca="1" si="13"/>
        <v>1.3256738842244808</v>
      </c>
      <c r="Q70" s="5">
        <f t="shared" si="14"/>
        <v>0.20588235294117646</v>
      </c>
      <c r="R70" s="5">
        <f t="shared" si="15"/>
        <v>0.27272727272727271</v>
      </c>
    </row>
    <row r="71" spans="1:18" x14ac:dyDescent="0.3">
      <c r="A71" t="s">
        <v>19</v>
      </c>
      <c r="B71" t="str">
        <f>VLOOKUP(A71,kommun_VC!$A$2:$C$70,3,FALSE)</f>
        <v>Jönköpingsområde</v>
      </c>
      <c r="C71">
        <v>2017</v>
      </c>
      <c r="D71">
        <v>804</v>
      </c>
      <c r="E71">
        <v>96</v>
      </c>
      <c r="F71">
        <v>34</v>
      </c>
      <c r="G71">
        <v>13</v>
      </c>
      <c r="H71">
        <v>4</v>
      </c>
      <c r="I71">
        <v>8</v>
      </c>
      <c r="J71">
        <f t="shared" si="8"/>
        <v>6</v>
      </c>
      <c r="K71">
        <f>VLOOKUP(A71,listing65!$A$2:$G$70,2,FALSE)</f>
        <v>14</v>
      </c>
      <c r="L71" s="23">
        <f t="shared" ca="1" si="9"/>
        <v>2276.0833333333335</v>
      </c>
      <c r="M71" s="4">
        <f t="shared" ca="1" si="10"/>
        <v>14.937941639512319</v>
      </c>
      <c r="N71" s="4">
        <f t="shared" ca="1" si="11"/>
        <v>5.7115659209900045</v>
      </c>
      <c r="O71" s="4">
        <f t="shared" ca="1" si="12"/>
        <v>1.7574048987661552</v>
      </c>
      <c r="P71" s="4">
        <f t="shared" ca="1" si="13"/>
        <v>3.5148097975323105</v>
      </c>
      <c r="Q71" s="5">
        <f t="shared" si="14"/>
        <v>0.11764705882352941</v>
      </c>
      <c r="R71" s="5">
        <f t="shared" si="15"/>
        <v>0.61538461538461542</v>
      </c>
    </row>
    <row r="72" spans="1:18" x14ac:dyDescent="0.3">
      <c r="A72" t="s">
        <v>19</v>
      </c>
      <c r="B72" t="str">
        <f>VLOOKUP(A72,kommun_VC!$A$2:$C$70,3,FALSE)</f>
        <v>Jönköpingsområde</v>
      </c>
      <c r="C72">
        <v>2018</v>
      </c>
      <c r="D72">
        <v>866</v>
      </c>
      <c r="E72">
        <v>100</v>
      </c>
      <c r="F72">
        <v>32</v>
      </c>
      <c r="G72">
        <v>9</v>
      </c>
      <c r="H72">
        <v>3</v>
      </c>
      <c r="I72">
        <v>0</v>
      </c>
      <c r="J72">
        <f t="shared" si="8"/>
        <v>7</v>
      </c>
      <c r="K72">
        <f>VLOOKUP(A72,listing65!$A$2:$G$70,2,FALSE)</f>
        <v>14</v>
      </c>
      <c r="L72" s="23">
        <f t="shared" ca="1" si="9"/>
        <v>2328.5</v>
      </c>
      <c r="M72" s="4">
        <f t="shared" ca="1" si="10"/>
        <v>13.7427528451793</v>
      </c>
      <c r="N72" s="4">
        <f t="shared" ca="1" si="11"/>
        <v>3.8651492377066781</v>
      </c>
      <c r="O72" s="4">
        <f t="shared" ca="1" si="12"/>
        <v>1.2883830792355595</v>
      </c>
      <c r="P72" s="4">
        <f t="shared" ca="1" si="13"/>
        <v>0</v>
      </c>
      <c r="Q72" s="5">
        <f t="shared" si="14"/>
        <v>9.375E-2</v>
      </c>
      <c r="R72" s="5">
        <f t="shared" si="15"/>
        <v>0</v>
      </c>
    </row>
    <row r="73" spans="1:18" x14ac:dyDescent="0.3">
      <c r="A73" t="s">
        <v>19</v>
      </c>
      <c r="B73" t="str">
        <f>VLOOKUP(A73,kommun_VC!$A$2:$C$70,3,FALSE)</f>
        <v>Jönköpingsområde</v>
      </c>
      <c r="C73">
        <v>2019</v>
      </c>
      <c r="D73">
        <v>839</v>
      </c>
      <c r="E73">
        <v>103</v>
      </c>
      <c r="F73">
        <v>26</v>
      </c>
      <c r="G73">
        <v>13</v>
      </c>
      <c r="H73">
        <v>3</v>
      </c>
      <c r="I73">
        <v>3</v>
      </c>
      <c r="J73">
        <f t="shared" si="8"/>
        <v>8</v>
      </c>
      <c r="K73">
        <f>VLOOKUP(A73,listing65!$A$2:$G$70,2,FALSE)</f>
        <v>14</v>
      </c>
      <c r="L73" s="23">
        <f t="shared" ca="1" si="9"/>
        <v>2359.4166666666665</v>
      </c>
      <c r="M73" s="4">
        <f t="shared" ca="1" si="10"/>
        <v>11.019672941758204</v>
      </c>
      <c r="N73" s="4">
        <f t="shared" ca="1" si="11"/>
        <v>5.5098364708791019</v>
      </c>
      <c r="O73" s="4">
        <f t="shared" ca="1" si="12"/>
        <v>1.2715007240490235</v>
      </c>
      <c r="P73" s="4">
        <f t="shared" ca="1" si="13"/>
        <v>1.2715007240490235</v>
      </c>
      <c r="Q73" s="5">
        <f t="shared" si="14"/>
        <v>0.11538461538461539</v>
      </c>
      <c r="R73" s="5">
        <f t="shared" si="15"/>
        <v>0.23076923076923078</v>
      </c>
    </row>
    <row r="74" spans="1:18" x14ac:dyDescent="0.3">
      <c r="A74" t="s">
        <v>20</v>
      </c>
      <c r="B74" t="str">
        <f>VLOOKUP(A74,kommun_VC!$A$2:$C$70,3,FALSE)</f>
        <v>Jönköpingsområde</v>
      </c>
      <c r="C74">
        <v>2014</v>
      </c>
      <c r="D74">
        <v>541</v>
      </c>
      <c r="E74">
        <v>78</v>
      </c>
      <c r="F74">
        <v>19</v>
      </c>
      <c r="G74">
        <v>8</v>
      </c>
      <c r="H74">
        <v>2</v>
      </c>
      <c r="I74">
        <v>2</v>
      </c>
      <c r="J74">
        <f t="shared" si="8"/>
        <v>3</v>
      </c>
      <c r="K74">
        <f>VLOOKUP(A74,listing65!$A$2:$G$70,2,FALSE)</f>
        <v>15</v>
      </c>
      <c r="L74" s="23">
        <f t="shared" ca="1" si="9"/>
        <v>1374.75</v>
      </c>
      <c r="M74" s="4">
        <f t="shared" ca="1" si="10"/>
        <v>13.820694671758501</v>
      </c>
      <c r="N74" s="4">
        <f t="shared" ca="1" si="11"/>
        <v>5.8192398617930534</v>
      </c>
      <c r="O74" s="4">
        <f t="shared" ca="1" si="12"/>
        <v>1.4548099654482634</v>
      </c>
      <c r="P74" s="4">
        <f t="shared" ca="1" si="13"/>
        <v>1.4548099654482634</v>
      </c>
      <c r="Q74" s="5">
        <f t="shared" si="14"/>
        <v>0.10526315789473684</v>
      </c>
      <c r="R74" s="5">
        <f t="shared" si="15"/>
        <v>0.25</v>
      </c>
    </row>
    <row r="75" spans="1:18" x14ac:dyDescent="0.3">
      <c r="A75" t="s">
        <v>20</v>
      </c>
      <c r="B75" t="str">
        <f>VLOOKUP(A75,kommun_VC!$A$2:$C$70,3,FALSE)</f>
        <v>Jönköpingsområde</v>
      </c>
      <c r="C75">
        <v>2015</v>
      </c>
      <c r="D75">
        <v>551</v>
      </c>
      <c r="E75">
        <v>82</v>
      </c>
      <c r="F75">
        <v>15</v>
      </c>
      <c r="G75">
        <v>27</v>
      </c>
      <c r="H75">
        <v>3</v>
      </c>
      <c r="I75">
        <v>8</v>
      </c>
      <c r="J75">
        <f t="shared" si="8"/>
        <v>4</v>
      </c>
      <c r="K75">
        <f>VLOOKUP(A75,listing65!$A$2:$G$70,2,FALSE)</f>
        <v>15</v>
      </c>
      <c r="L75" s="23">
        <f t="shared" ca="1" si="9"/>
        <v>1558.9166666666667</v>
      </c>
      <c r="M75" s="4">
        <f t="shared" ca="1" si="10"/>
        <v>9.6220666060832851</v>
      </c>
      <c r="N75" s="4">
        <f t="shared" ca="1" si="11"/>
        <v>17.319719890949912</v>
      </c>
      <c r="O75" s="4">
        <f t="shared" ca="1" si="12"/>
        <v>1.9244133212166568</v>
      </c>
      <c r="P75" s="4">
        <f t="shared" ca="1" si="13"/>
        <v>5.1317688565777519</v>
      </c>
      <c r="Q75" s="5">
        <f t="shared" si="14"/>
        <v>0.2</v>
      </c>
      <c r="R75" s="5">
        <f t="shared" si="15"/>
        <v>0.29629629629629628</v>
      </c>
    </row>
    <row r="76" spans="1:18" x14ac:dyDescent="0.3">
      <c r="A76" t="s">
        <v>20</v>
      </c>
      <c r="B76" t="str">
        <f>VLOOKUP(A76,kommun_VC!$A$2:$C$70,3,FALSE)</f>
        <v>Jönköpingsområde</v>
      </c>
      <c r="C76">
        <v>2016</v>
      </c>
      <c r="D76">
        <v>525</v>
      </c>
      <c r="E76">
        <v>63</v>
      </c>
      <c r="F76">
        <v>14</v>
      </c>
      <c r="G76">
        <v>7</v>
      </c>
      <c r="H76">
        <v>2</v>
      </c>
      <c r="I76">
        <v>1</v>
      </c>
      <c r="J76">
        <f t="shared" si="8"/>
        <v>5</v>
      </c>
      <c r="K76">
        <f>VLOOKUP(A76,listing65!$A$2:$G$70,2,FALSE)</f>
        <v>15</v>
      </c>
      <c r="L76" s="23">
        <f t="shared" ca="1" si="9"/>
        <v>1571</v>
      </c>
      <c r="M76" s="4">
        <f t="shared" ca="1" si="10"/>
        <v>8.9115213239974551</v>
      </c>
      <c r="N76" s="4">
        <f t="shared" ca="1" si="11"/>
        <v>4.4557606619987276</v>
      </c>
      <c r="O76" s="4">
        <f t="shared" ca="1" si="12"/>
        <v>1.273074474856779</v>
      </c>
      <c r="P76" s="4">
        <f t="shared" ca="1" si="13"/>
        <v>0.63653723742838952</v>
      </c>
      <c r="Q76" s="5">
        <f t="shared" si="14"/>
        <v>0.14285714285714285</v>
      </c>
      <c r="R76" s="5">
        <f t="shared" si="15"/>
        <v>0.14285714285714285</v>
      </c>
    </row>
    <row r="77" spans="1:18" x14ac:dyDescent="0.3">
      <c r="A77" t="s">
        <v>20</v>
      </c>
      <c r="B77" t="str">
        <f>VLOOKUP(A77,kommun_VC!$A$2:$C$70,3,FALSE)</f>
        <v>Jönköpingsområde</v>
      </c>
      <c r="C77">
        <v>2017</v>
      </c>
      <c r="D77">
        <v>479</v>
      </c>
      <c r="E77">
        <v>52</v>
      </c>
      <c r="F77">
        <v>16</v>
      </c>
      <c r="G77">
        <v>12</v>
      </c>
      <c r="H77">
        <v>4</v>
      </c>
      <c r="I77">
        <v>2</v>
      </c>
      <c r="J77">
        <f t="shared" si="8"/>
        <v>6</v>
      </c>
      <c r="K77">
        <f>VLOOKUP(A77,listing65!$A$2:$G$70,2,FALSE)</f>
        <v>15</v>
      </c>
      <c r="L77" s="23">
        <f t="shared" ca="1" si="9"/>
        <v>1589.4166666666667</v>
      </c>
      <c r="M77" s="4">
        <f t="shared" ca="1" si="10"/>
        <v>10.066586273790174</v>
      </c>
      <c r="N77" s="4">
        <f t="shared" ca="1" si="11"/>
        <v>7.5499397053426307</v>
      </c>
      <c r="O77" s="4">
        <f t="shared" ca="1" si="12"/>
        <v>2.5166465684475434</v>
      </c>
      <c r="P77" s="4">
        <f t="shared" ca="1" si="13"/>
        <v>1.2583232842237717</v>
      </c>
      <c r="Q77" s="5">
        <f t="shared" si="14"/>
        <v>0.25</v>
      </c>
      <c r="R77" s="5">
        <f t="shared" si="15"/>
        <v>0.16666666666666666</v>
      </c>
    </row>
    <row r="78" spans="1:18" x14ac:dyDescent="0.3">
      <c r="A78" t="s">
        <v>20</v>
      </c>
      <c r="B78" t="str">
        <f>VLOOKUP(A78,kommun_VC!$A$2:$C$70,3,FALSE)</f>
        <v>Jönköpingsområde</v>
      </c>
      <c r="C78">
        <v>2018</v>
      </c>
      <c r="D78">
        <v>548</v>
      </c>
      <c r="E78">
        <v>89</v>
      </c>
      <c r="F78">
        <v>17</v>
      </c>
      <c r="G78">
        <v>9</v>
      </c>
      <c r="H78">
        <v>4</v>
      </c>
      <c r="I78">
        <v>0</v>
      </c>
      <c r="J78">
        <f t="shared" si="8"/>
        <v>7</v>
      </c>
      <c r="K78">
        <f>VLOOKUP(A78,listing65!$A$2:$G$70,2,FALSE)</f>
        <v>15</v>
      </c>
      <c r="L78" s="23">
        <f t="shared" ca="1" si="9"/>
        <v>1605.75</v>
      </c>
      <c r="M78" s="4">
        <f t="shared" ca="1" si="10"/>
        <v>10.586953137163318</v>
      </c>
      <c r="N78" s="4">
        <f t="shared" ca="1" si="11"/>
        <v>5.604857543204111</v>
      </c>
      <c r="O78" s="4">
        <f t="shared" ca="1" si="12"/>
        <v>2.4910477969796045</v>
      </c>
      <c r="P78" s="4">
        <f t="shared" ca="1" si="13"/>
        <v>0</v>
      </c>
      <c r="Q78" s="5">
        <f t="shared" si="14"/>
        <v>0.23529411764705882</v>
      </c>
      <c r="R78" s="5">
        <f t="shared" si="15"/>
        <v>0</v>
      </c>
    </row>
    <row r="79" spans="1:18" x14ac:dyDescent="0.3">
      <c r="A79" t="s">
        <v>20</v>
      </c>
      <c r="B79" t="str">
        <f>VLOOKUP(A79,kommun_VC!$A$2:$C$70,3,FALSE)</f>
        <v>Jönköpingsområde</v>
      </c>
      <c r="C79">
        <v>2019</v>
      </c>
      <c r="D79">
        <v>608</v>
      </c>
      <c r="E79">
        <v>83</v>
      </c>
      <c r="F79">
        <v>16</v>
      </c>
      <c r="G79">
        <v>9</v>
      </c>
      <c r="H79">
        <v>3</v>
      </c>
      <c r="I79">
        <v>3</v>
      </c>
      <c r="J79">
        <f t="shared" si="8"/>
        <v>8</v>
      </c>
      <c r="K79">
        <f>VLOOKUP(A79,listing65!$A$2:$G$70,2,FALSE)</f>
        <v>15</v>
      </c>
      <c r="L79" s="23">
        <f t="shared" ca="1" si="9"/>
        <v>1594.0833333333333</v>
      </c>
      <c r="M79" s="4">
        <f t="shared" ca="1" si="10"/>
        <v>10.037116420095144</v>
      </c>
      <c r="N79" s="4">
        <f t="shared" ca="1" si="11"/>
        <v>5.6458779863035184</v>
      </c>
      <c r="O79" s="4">
        <f t="shared" ca="1" si="12"/>
        <v>1.8819593287678396</v>
      </c>
      <c r="P79" s="4">
        <f t="shared" ca="1" si="13"/>
        <v>1.8819593287678396</v>
      </c>
      <c r="Q79" s="5">
        <f t="shared" si="14"/>
        <v>0.1875</v>
      </c>
      <c r="R79" s="5">
        <f t="shared" si="15"/>
        <v>0.33333333333333331</v>
      </c>
    </row>
    <row r="80" spans="1:18" x14ac:dyDescent="0.3">
      <c r="A80" t="s">
        <v>21</v>
      </c>
      <c r="B80" t="str">
        <f>VLOOKUP(A80,kommun_VC!$A$2:$C$70,3,FALSE)</f>
        <v>Jönköpingsområde</v>
      </c>
      <c r="C80">
        <v>2014</v>
      </c>
      <c r="D80">
        <v>659</v>
      </c>
      <c r="E80">
        <v>84</v>
      </c>
      <c r="F80">
        <v>25</v>
      </c>
      <c r="G80">
        <v>18</v>
      </c>
      <c r="H80">
        <v>6</v>
      </c>
      <c r="I80">
        <v>5</v>
      </c>
      <c r="J80">
        <f t="shared" si="8"/>
        <v>3</v>
      </c>
      <c r="K80">
        <f>VLOOKUP(A80,listing65!$A$2:$G$70,2,FALSE)</f>
        <v>16</v>
      </c>
      <c r="L80" s="23">
        <f t="shared" ca="1" si="9"/>
        <v>1409.8333333333333</v>
      </c>
      <c r="M80" s="4">
        <f t="shared" ca="1" si="10"/>
        <v>17.732592505024236</v>
      </c>
      <c r="N80" s="4">
        <f t="shared" ca="1" si="11"/>
        <v>12.76746660361745</v>
      </c>
      <c r="O80" s="4">
        <f t="shared" ca="1" si="12"/>
        <v>4.2558222012058158</v>
      </c>
      <c r="P80" s="4">
        <f t="shared" ca="1" si="13"/>
        <v>3.5465185010048472</v>
      </c>
      <c r="Q80" s="5">
        <f t="shared" si="14"/>
        <v>0.24</v>
      </c>
      <c r="R80" s="5">
        <f t="shared" si="15"/>
        <v>0.27777777777777779</v>
      </c>
    </row>
    <row r="81" spans="1:18" x14ac:dyDescent="0.3">
      <c r="A81" t="s">
        <v>21</v>
      </c>
      <c r="B81" t="str">
        <f>VLOOKUP(A81,kommun_VC!$A$2:$C$70,3,FALSE)</f>
        <v>Jönköpingsområde</v>
      </c>
      <c r="C81">
        <v>2015</v>
      </c>
      <c r="D81">
        <v>570</v>
      </c>
      <c r="E81">
        <v>73</v>
      </c>
      <c r="F81">
        <v>22</v>
      </c>
      <c r="G81">
        <v>5</v>
      </c>
      <c r="H81">
        <v>3</v>
      </c>
      <c r="I81">
        <v>0</v>
      </c>
      <c r="J81">
        <f t="shared" si="8"/>
        <v>4</v>
      </c>
      <c r="K81">
        <f>VLOOKUP(A81,listing65!$A$2:$G$70,2,FALSE)</f>
        <v>16</v>
      </c>
      <c r="L81" s="23">
        <f t="shared" ca="1" si="9"/>
        <v>1468.5</v>
      </c>
      <c r="M81" s="4">
        <f t="shared" ca="1" si="10"/>
        <v>14.9812734082397</v>
      </c>
      <c r="N81" s="4">
        <f t="shared" ca="1" si="11"/>
        <v>3.4048348655090228</v>
      </c>
      <c r="O81" s="4">
        <f t="shared" ca="1" si="12"/>
        <v>2.042900919305414</v>
      </c>
      <c r="P81" s="4">
        <f t="shared" ca="1" si="13"/>
        <v>0</v>
      </c>
      <c r="Q81" s="5">
        <f t="shared" si="14"/>
        <v>0.13636363636363635</v>
      </c>
      <c r="R81" s="5">
        <f t="shared" si="15"/>
        <v>0</v>
      </c>
    </row>
    <row r="82" spans="1:18" x14ac:dyDescent="0.3">
      <c r="A82" t="s">
        <v>21</v>
      </c>
      <c r="B82" t="str">
        <f>VLOOKUP(A82,kommun_VC!$A$2:$C$70,3,FALSE)</f>
        <v>Jönköpingsområde</v>
      </c>
      <c r="C82">
        <v>2016</v>
      </c>
      <c r="D82">
        <v>519</v>
      </c>
      <c r="E82">
        <v>75</v>
      </c>
      <c r="F82">
        <v>14</v>
      </c>
      <c r="G82">
        <v>7</v>
      </c>
      <c r="H82">
        <v>2</v>
      </c>
      <c r="I82">
        <v>1</v>
      </c>
      <c r="J82">
        <f t="shared" si="8"/>
        <v>5</v>
      </c>
      <c r="K82">
        <f>VLOOKUP(A82,listing65!$A$2:$G$70,2,FALSE)</f>
        <v>16</v>
      </c>
      <c r="L82" s="23">
        <f t="shared" ca="1" si="9"/>
        <v>1518.8333333333333</v>
      </c>
      <c r="M82" s="4">
        <f t="shared" ca="1" si="10"/>
        <v>9.2176012290134981</v>
      </c>
      <c r="N82" s="4">
        <f t="shared" ca="1" si="11"/>
        <v>4.608800614506749</v>
      </c>
      <c r="O82" s="4">
        <f t="shared" ca="1" si="12"/>
        <v>1.3168001755733567</v>
      </c>
      <c r="P82" s="4">
        <f t="shared" ca="1" si="13"/>
        <v>0.65840008778667836</v>
      </c>
      <c r="Q82" s="5">
        <f t="shared" si="14"/>
        <v>0.14285714285714285</v>
      </c>
      <c r="R82" s="5">
        <f t="shared" si="15"/>
        <v>0.14285714285714285</v>
      </c>
    </row>
    <row r="83" spans="1:18" x14ac:dyDescent="0.3">
      <c r="A83" t="s">
        <v>21</v>
      </c>
      <c r="B83" t="str">
        <f>VLOOKUP(A83,kommun_VC!$A$2:$C$70,3,FALSE)</f>
        <v>Jönköpingsområde</v>
      </c>
      <c r="C83">
        <v>2017</v>
      </c>
      <c r="D83">
        <v>482</v>
      </c>
      <c r="E83">
        <v>57</v>
      </c>
      <c r="F83">
        <v>17</v>
      </c>
      <c r="G83">
        <v>15</v>
      </c>
      <c r="H83">
        <v>4</v>
      </c>
      <c r="I83">
        <v>3</v>
      </c>
      <c r="J83">
        <f t="shared" si="8"/>
        <v>6</v>
      </c>
      <c r="K83">
        <f>VLOOKUP(A83,listing65!$A$2:$G$70,2,FALSE)</f>
        <v>16</v>
      </c>
      <c r="L83" s="23">
        <f t="shared" ca="1" si="9"/>
        <v>1540.5833333333333</v>
      </c>
      <c r="M83" s="4">
        <f t="shared" ca="1" si="10"/>
        <v>11.034781197598313</v>
      </c>
      <c r="N83" s="4">
        <f t="shared" ca="1" si="11"/>
        <v>9.7365716449396871</v>
      </c>
      <c r="O83" s="4">
        <f t="shared" ca="1" si="12"/>
        <v>2.5964191053172501</v>
      </c>
      <c r="P83" s="4">
        <f t="shared" ca="1" si="13"/>
        <v>1.9473143289879375</v>
      </c>
      <c r="Q83" s="5">
        <f t="shared" si="14"/>
        <v>0.23529411764705882</v>
      </c>
      <c r="R83" s="5">
        <f t="shared" si="15"/>
        <v>0.2</v>
      </c>
    </row>
    <row r="84" spans="1:18" x14ac:dyDescent="0.3">
      <c r="A84" t="s">
        <v>21</v>
      </c>
      <c r="B84" t="str">
        <f>VLOOKUP(A84,kommun_VC!$A$2:$C$70,3,FALSE)</f>
        <v>Jönköpingsområde</v>
      </c>
      <c r="C84">
        <v>2018</v>
      </c>
      <c r="D84">
        <v>534</v>
      </c>
      <c r="E84">
        <v>73</v>
      </c>
      <c r="F84">
        <v>15</v>
      </c>
      <c r="G84">
        <v>5</v>
      </c>
      <c r="H84">
        <v>6</v>
      </c>
      <c r="I84">
        <v>1</v>
      </c>
      <c r="J84">
        <f t="shared" si="8"/>
        <v>7</v>
      </c>
      <c r="K84">
        <f>VLOOKUP(A84,listing65!$A$2:$G$70,2,FALSE)</f>
        <v>16</v>
      </c>
      <c r="L84" s="23">
        <f t="shared" ca="1" si="9"/>
        <v>1559.9166666666667</v>
      </c>
      <c r="M84" s="4">
        <f t="shared" ca="1" si="10"/>
        <v>9.6158982851648069</v>
      </c>
      <c r="N84" s="4">
        <f t="shared" ca="1" si="11"/>
        <v>3.2052994283882685</v>
      </c>
      <c r="O84" s="4">
        <f t="shared" ca="1" si="12"/>
        <v>3.8463593140659222</v>
      </c>
      <c r="P84" s="4">
        <f t="shared" ca="1" si="13"/>
        <v>0.6410598856776536</v>
      </c>
      <c r="Q84" s="5">
        <f t="shared" si="14"/>
        <v>0.4</v>
      </c>
      <c r="R84" s="5">
        <f t="shared" si="15"/>
        <v>0.2</v>
      </c>
    </row>
    <row r="85" spans="1:18" x14ac:dyDescent="0.3">
      <c r="A85" t="s">
        <v>21</v>
      </c>
      <c r="B85" t="str">
        <f>VLOOKUP(A85,kommun_VC!$A$2:$C$70,3,FALSE)</f>
        <v>Jönköpingsområde</v>
      </c>
      <c r="C85">
        <v>2019</v>
      </c>
      <c r="D85">
        <v>491</v>
      </c>
      <c r="E85">
        <v>49</v>
      </c>
      <c r="F85">
        <v>19</v>
      </c>
      <c r="G85">
        <v>7</v>
      </c>
      <c r="H85">
        <v>1</v>
      </c>
      <c r="I85">
        <v>2</v>
      </c>
      <c r="J85">
        <f t="shared" si="8"/>
        <v>8</v>
      </c>
      <c r="K85">
        <f>VLOOKUP(A85,listing65!$A$2:$G$70,2,FALSE)</f>
        <v>16</v>
      </c>
      <c r="L85" s="23">
        <f t="shared" ca="1" si="9"/>
        <v>1587.75</v>
      </c>
      <c r="M85" s="4">
        <f t="shared" ca="1" si="10"/>
        <v>11.96661943001102</v>
      </c>
      <c r="N85" s="4">
        <f t="shared" ca="1" si="11"/>
        <v>4.4087545268461659</v>
      </c>
      <c r="O85" s="4">
        <f t="shared" ca="1" si="12"/>
        <v>0.62982207526373801</v>
      </c>
      <c r="P85" s="4">
        <f t="shared" ca="1" si="13"/>
        <v>1.259644150527476</v>
      </c>
      <c r="Q85" s="5">
        <f t="shared" si="14"/>
        <v>5.2631578947368418E-2</v>
      </c>
      <c r="R85" s="5">
        <f t="shared" si="15"/>
        <v>0.2857142857142857</v>
      </c>
    </row>
    <row r="86" spans="1:18" x14ac:dyDescent="0.3">
      <c r="A86" t="s">
        <v>22</v>
      </c>
      <c r="B86" t="str">
        <f>VLOOKUP(A86,kommun_VC!$A$2:$C$70,3,FALSE)</f>
        <v>Jönköpingsområde</v>
      </c>
      <c r="C86">
        <v>2014</v>
      </c>
      <c r="D86">
        <v>666</v>
      </c>
      <c r="E86">
        <v>108</v>
      </c>
      <c r="F86">
        <v>13</v>
      </c>
      <c r="G86">
        <v>9</v>
      </c>
      <c r="H86">
        <v>3</v>
      </c>
      <c r="I86">
        <v>2</v>
      </c>
      <c r="J86">
        <f t="shared" si="8"/>
        <v>3</v>
      </c>
      <c r="K86">
        <f>VLOOKUP(A86,listing65!$A$2:$G$70,2,FALSE)</f>
        <v>17</v>
      </c>
      <c r="L86" s="23">
        <f t="shared" ca="1" si="9"/>
        <v>1780.0833333333333</v>
      </c>
      <c r="M86" s="4">
        <f t="shared" ca="1" si="10"/>
        <v>7.3030288844155242</v>
      </c>
      <c r="N86" s="4">
        <f t="shared" ca="1" si="11"/>
        <v>5.055943073826132</v>
      </c>
      <c r="O86" s="4">
        <f t="shared" ca="1" si="12"/>
        <v>1.685314357942044</v>
      </c>
      <c r="P86" s="4">
        <f t="shared" ca="1" si="13"/>
        <v>1.1235429052946959</v>
      </c>
      <c r="Q86" s="5">
        <f t="shared" si="14"/>
        <v>0.23076923076923078</v>
      </c>
      <c r="R86" s="5">
        <f t="shared" si="15"/>
        <v>0.22222222222222221</v>
      </c>
    </row>
    <row r="87" spans="1:18" x14ac:dyDescent="0.3">
      <c r="A87" t="s">
        <v>22</v>
      </c>
      <c r="B87" t="str">
        <f>VLOOKUP(A87,kommun_VC!$A$2:$C$70,3,FALSE)</f>
        <v>Jönköpingsområde</v>
      </c>
      <c r="C87">
        <v>2015</v>
      </c>
      <c r="D87">
        <v>692</v>
      </c>
      <c r="E87">
        <v>100</v>
      </c>
      <c r="F87">
        <v>17</v>
      </c>
      <c r="G87">
        <v>10</v>
      </c>
      <c r="H87">
        <v>5</v>
      </c>
      <c r="I87">
        <v>4</v>
      </c>
      <c r="J87">
        <f t="shared" si="8"/>
        <v>4</v>
      </c>
      <c r="K87">
        <f>VLOOKUP(A87,listing65!$A$2:$G$70,2,FALSE)</f>
        <v>17</v>
      </c>
      <c r="L87" s="23">
        <f t="shared" ca="1" si="9"/>
        <v>1799.75</v>
      </c>
      <c r="M87" s="4">
        <f t="shared" ca="1" si="10"/>
        <v>9.445756355049312</v>
      </c>
      <c r="N87" s="4">
        <f t="shared" ca="1" si="11"/>
        <v>5.5563272676760658</v>
      </c>
      <c r="O87" s="4">
        <f t="shared" ca="1" si="12"/>
        <v>2.7781636338380329</v>
      </c>
      <c r="P87" s="4">
        <f t="shared" ca="1" si="13"/>
        <v>2.2225309070704267</v>
      </c>
      <c r="Q87" s="5">
        <f t="shared" si="14"/>
        <v>0.29411764705882354</v>
      </c>
      <c r="R87" s="5">
        <f t="shared" si="15"/>
        <v>0.4</v>
      </c>
    </row>
    <row r="88" spans="1:18" x14ac:dyDescent="0.3">
      <c r="A88" t="s">
        <v>22</v>
      </c>
      <c r="B88" t="str">
        <f>VLOOKUP(A88,kommun_VC!$A$2:$C$70,3,FALSE)</f>
        <v>Jönköpingsområde</v>
      </c>
      <c r="C88">
        <v>2016</v>
      </c>
      <c r="D88">
        <v>616</v>
      </c>
      <c r="E88">
        <v>77</v>
      </c>
      <c r="F88">
        <v>15</v>
      </c>
      <c r="G88">
        <v>14</v>
      </c>
      <c r="I88">
        <v>3</v>
      </c>
      <c r="J88">
        <f t="shared" si="8"/>
        <v>5</v>
      </c>
      <c r="K88">
        <f>VLOOKUP(A88,listing65!$A$2:$G$70,2,FALSE)</f>
        <v>17</v>
      </c>
      <c r="L88" s="23">
        <f t="shared" ca="1" si="9"/>
        <v>1797.75</v>
      </c>
      <c r="M88" s="4">
        <f t="shared" ca="1" si="10"/>
        <v>8.3437630371297455</v>
      </c>
      <c r="N88" s="4">
        <f t="shared" ca="1" si="11"/>
        <v>7.7875121679877628</v>
      </c>
      <c r="O88" s="4">
        <f t="shared" ca="1" si="12"/>
        <v>0</v>
      </c>
      <c r="P88" s="4">
        <f t="shared" ca="1" si="13"/>
        <v>1.6687526074259491</v>
      </c>
      <c r="Q88" s="5">
        <f t="shared" si="14"/>
        <v>0</v>
      </c>
      <c r="R88" s="5">
        <f t="shared" si="15"/>
        <v>0.21428571428571427</v>
      </c>
    </row>
    <row r="89" spans="1:18" x14ac:dyDescent="0.3">
      <c r="A89" t="s">
        <v>22</v>
      </c>
      <c r="B89" t="str">
        <f>VLOOKUP(A89,kommun_VC!$A$2:$C$70,3,FALSE)</f>
        <v>Jönköpingsområde</v>
      </c>
      <c r="C89">
        <v>2017</v>
      </c>
      <c r="D89">
        <v>592</v>
      </c>
      <c r="E89">
        <v>82</v>
      </c>
      <c r="F89">
        <v>26</v>
      </c>
      <c r="G89">
        <v>9</v>
      </c>
      <c r="H89">
        <v>6</v>
      </c>
      <c r="I89">
        <v>2</v>
      </c>
      <c r="J89">
        <f t="shared" si="8"/>
        <v>6</v>
      </c>
      <c r="K89">
        <f>VLOOKUP(A89,listing65!$A$2:$G$70,2,FALSE)</f>
        <v>17</v>
      </c>
      <c r="L89" s="23">
        <f t="shared" ca="1" si="9"/>
        <v>1803.8333333333333</v>
      </c>
      <c r="M89" s="4">
        <f t="shared" ca="1" si="10"/>
        <v>14.413748498567864</v>
      </c>
      <c r="N89" s="4">
        <f t="shared" ca="1" si="11"/>
        <v>4.9893744802734918</v>
      </c>
      <c r="O89" s="4">
        <f t="shared" ca="1" si="12"/>
        <v>3.3262496535156614</v>
      </c>
      <c r="P89" s="4">
        <f t="shared" ca="1" si="13"/>
        <v>1.1087498845052204</v>
      </c>
      <c r="Q89" s="5">
        <f t="shared" si="14"/>
        <v>0.23076923076923078</v>
      </c>
      <c r="R89" s="5">
        <f t="shared" si="15"/>
        <v>0.22222222222222221</v>
      </c>
    </row>
    <row r="90" spans="1:18" x14ac:dyDescent="0.3">
      <c r="A90" t="s">
        <v>22</v>
      </c>
      <c r="B90" t="str">
        <f>VLOOKUP(A90,kommun_VC!$A$2:$C$70,3,FALSE)</f>
        <v>Jönköpingsområde</v>
      </c>
      <c r="C90">
        <v>2018</v>
      </c>
      <c r="D90">
        <v>652</v>
      </c>
      <c r="E90">
        <v>104</v>
      </c>
      <c r="F90">
        <v>24</v>
      </c>
      <c r="G90">
        <v>9</v>
      </c>
      <c r="H90">
        <v>4</v>
      </c>
      <c r="I90">
        <v>3</v>
      </c>
      <c r="J90">
        <f t="shared" si="8"/>
        <v>7</v>
      </c>
      <c r="K90">
        <f>VLOOKUP(A90,listing65!$A$2:$G$70,2,FALSE)</f>
        <v>17</v>
      </c>
      <c r="L90" s="23">
        <f t="shared" ca="1" si="9"/>
        <v>1815.6666666666667</v>
      </c>
      <c r="M90" s="4">
        <f t="shared" ca="1" si="10"/>
        <v>13.218285294657608</v>
      </c>
      <c r="N90" s="4">
        <f t="shared" ca="1" si="11"/>
        <v>4.9568569854966036</v>
      </c>
      <c r="O90" s="4">
        <f t="shared" ca="1" si="12"/>
        <v>2.2030475491096015</v>
      </c>
      <c r="P90" s="4">
        <f t="shared" ca="1" si="13"/>
        <v>1.652285661832201</v>
      </c>
      <c r="Q90" s="5">
        <f t="shared" si="14"/>
        <v>0.16666666666666666</v>
      </c>
      <c r="R90" s="5">
        <f t="shared" si="15"/>
        <v>0.33333333333333331</v>
      </c>
    </row>
    <row r="91" spans="1:18" x14ac:dyDescent="0.3">
      <c r="A91" t="s">
        <v>22</v>
      </c>
      <c r="B91" t="str">
        <f>VLOOKUP(A91,kommun_VC!$A$2:$C$70,3,FALSE)</f>
        <v>Jönköpingsområde</v>
      </c>
      <c r="C91">
        <v>2019</v>
      </c>
      <c r="D91">
        <v>559</v>
      </c>
      <c r="E91">
        <v>68</v>
      </c>
      <c r="F91">
        <v>28</v>
      </c>
      <c r="G91">
        <v>5</v>
      </c>
      <c r="H91">
        <v>7</v>
      </c>
      <c r="I91">
        <v>0</v>
      </c>
      <c r="J91">
        <f t="shared" si="8"/>
        <v>8</v>
      </c>
      <c r="K91">
        <f>VLOOKUP(A91,listing65!$A$2:$G$70,2,FALSE)</f>
        <v>17</v>
      </c>
      <c r="L91" s="23">
        <f t="shared" ca="1" si="9"/>
        <v>1850</v>
      </c>
      <c r="M91" s="4">
        <f t="shared" ca="1" si="10"/>
        <v>15.135135135135135</v>
      </c>
      <c r="N91" s="4">
        <f t="shared" ca="1" si="11"/>
        <v>2.7027027027027026</v>
      </c>
      <c r="O91" s="4">
        <f t="shared" ca="1" si="12"/>
        <v>3.7837837837837838</v>
      </c>
      <c r="P91" s="4">
        <f t="shared" ca="1" si="13"/>
        <v>0</v>
      </c>
      <c r="Q91" s="5">
        <f t="shared" si="14"/>
        <v>0.25</v>
      </c>
      <c r="R91" s="5">
        <f t="shared" si="15"/>
        <v>0</v>
      </c>
    </row>
    <row r="92" spans="1:18" x14ac:dyDescent="0.3">
      <c r="A92" t="s">
        <v>23</v>
      </c>
      <c r="B92" t="str">
        <f>VLOOKUP(A92,kommun_VC!$A$2:$C$70,3,FALSE)</f>
        <v>Jönköpingsområde</v>
      </c>
      <c r="C92">
        <v>2014</v>
      </c>
      <c r="D92">
        <v>596</v>
      </c>
      <c r="E92">
        <v>76</v>
      </c>
      <c r="F92">
        <v>19</v>
      </c>
      <c r="G92">
        <v>7</v>
      </c>
      <c r="H92">
        <v>3</v>
      </c>
      <c r="I92">
        <v>1</v>
      </c>
      <c r="J92">
        <f t="shared" si="8"/>
        <v>3</v>
      </c>
      <c r="K92">
        <f>VLOOKUP(A92,listing65!$A$2:$G$70,2,FALSE)</f>
        <v>18</v>
      </c>
      <c r="L92" s="23">
        <f t="shared" ca="1" si="9"/>
        <v>1778.8333333333333</v>
      </c>
      <c r="M92" s="4">
        <f t="shared" ca="1" si="10"/>
        <v>10.681158062400451</v>
      </c>
      <c r="N92" s="4">
        <f t="shared" ca="1" si="11"/>
        <v>3.9351634966738498</v>
      </c>
      <c r="O92" s="4">
        <f t="shared" ca="1" si="12"/>
        <v>1.6864986414316501</v>
      </c>
      <c r="P92" s="4">
        <f t="shared" ca="1" si="13"/>
        <v>0.56216621381054999</v>
      </c>
      <c r="Q92" s="5">
        <f t="shared" si="14"/>
        <v>0.15789473684210525</v>
      </c>
      <c r="R92" s="5">
        <f t="shared" si="15"/>
        <v>0.14285714285714285</v>
      </c>
    </row>
    <row r="93" spans="1:18" x14ac:dyDescent="0.3">
      <c r="A93" t="s">
        <v>23</v>
      </c>
      <c r="B93" t="str">
        <f>VLOOKUP(A93,kommun_VC!$A$2:$C$70,3,FALSE)</f>
        <v>Jönköpingsområde</v>
      </c>
      <c r="C93">
        <v>2015</v>
      </c>
      <c r="D93">
        <v>666</v>
      </c>
      <c r="E93">
        <v>80</v>
      </c>
      <c r="F93">
        <v>24</v>
      </c>
      <c r="G93">
        <v>5</v>
      </c>
      <c r="I93">
        <v>0</v>
      </c>
      <c r="J93">
        <f t="shared" si="8"/>
        <v>4</v>
      </c>
      <c r="K93">
        <f>VLOOKUP(A93,listing65!$A$2:$G$70,2,FALSE)</f>
        <v>18</v>
      </c>
      <c r="L93" s="23">
        <f t="shared" ca="1" si="9"/>
        <v>1822.5833333333333</v>
      </c>
      <c r="M93" s="4">
        <f t="shared" ca="1" si="10"/>
        <v>13.168122170911253</v>
      </c>
      <c r="N93" s="4">
        <f t="shared" ca="1" si="11"/>
        <v>2.7433587856065107</v>
      </c>
      <c r="O93" s="4">
        <f t="shared" ca="1" si="12"/>
        <v>0</v>
      </c>
      <c r="P93" s="4">
        <f t="shared" ca="1" si="13"/>
        <v>0</v>
      </c>
      <c r="Q93" s="5">
        <f t="shared" si="14"/>
        <v>0</v>
      </c>
      <c r="R93" s="5">
        <f t="shared" si="15"/>
        <v>0</v>
      </c>
    </row>
    <row r="94" spans="1:18" x14ac:dyDescent="0.3">
      <c r="A94" t="s">
        <v>23</v>
      </c>
      <c r="B94" t="str">
        <f>VLOOKUP(A94,kommun_VC!$A$2:$C$70,3,FALSE)</f>
        <v>Jönköpingsområde</v>
      </c>
      <c r="C94">
        <v>2016</v>
      </c>
      <c r="D94">
        <v>707</v>
      </c>
      <c r="E94">
        <v>102</v>
      </c>
      <c r="F94">
        <v>19</v>
      </c>
      <c r="G94">
        <v>25</v>
      </c>
      <c r="H94">
        <v>3</v>
      </c>
      <c r="I94">
        <v>9</v>
      </c>
      <c r="J94">
        <f t="shared" si="8"/>
        <v>5</v>
      </c>
      <c r="K94">
        <f>VLOOKUP(A94,listing65!$A$2:$G$70,2,FALSE)</f>
        <v>18</v>
      </c>
      <c r="L94" s="23">
        <f t="shared" ca="1" si="9"/>
        <v>1836.4166666666667</v>
      </c>
      <c r="M94" s="4">
        <f t="shared" ca="1" si="10"/>
        <v>10.346235876026682</v>
      </c>
      <c r="N94" s="4">
        <f t="shared" ca="1" si="11"/>
        <v>13.613468257929844</v>
      </c>
      <c r="O94" s="4">
        <f t="shared" ca="1" si="12"/>
        <v>1.6336161909515814</v>
      </c>
      <c r="P94" s="4">
        <f t="shared" ca="1" si="13"/>
        <v>4.900848572854744</v>
      </c>
      <c r="Q94" s="5">
        <f t="shared" si="14"/>
        <v>0.15789473684210525</v>
      </c>
      <c r="R94" s="5">
        <f t="shared" si="15"/>
        <v>0.36</v>
      </c>
    </row>
    <row r="95" spans="1:18" x14ac:dyDescent="0.3">
      <c r="A95" t="s">
        <v>23</v>
      </c>
      <c r="B95" t="str">
        <f>VLOOKUP(A95,kommun_VC!$A$2:$C$70,3,FALSE)</f>
        <v>Jönköpingsområde</v>
      </c>
      <c r="C95">
        <v>2017</v>
      </c>
      <c r="D95">
        <v>652</v>
      </c>
      <c r="E95">
        <v>101</v>
      </c>
      <c r="F95">
        <v>22</v>
      </c>
      <c r="G95">
        <v>15</v>
      </c>
      <c r="H95">
        <v>3</v>
      </c>
      <c r="I95">
        <v>3</v>
      </c>
      <c r="J95">
        <f t="shared" si="8"/>
        <v>6</v>
      </c>
      <c r="K95">
        <f>VLOOKUP(A95,listing65!$A$2:$G$70,2,FALSE)</f>
        <v>18</v>
      </c>
      <c r="L95" s="23">
        <f t="shared" ca="1" si="9"/>
        <v>1823.1666666666667</v>
      </c>
      <c r="M95" s="4">
        <f t="shared" ca="1" si="10"/>
        <v>12.066916537160617</v>
      </c>
      <c r="N95" s="4">
        <f t="shared" ca="1" si="11"/>
        <v>8.2274430935186036</v>
      </c>
      <c r="O95" s="4">
        <f t="shared" ca="1" si="12"/>
        <v>1.6454886187037205</v>
      </c>
      <c r="P95" s="4">
        <f t="shared" ca="1" si="13"/>
        <v>1.6454886187037205</v>
      </c>
      <c r="Q95" s="5">
        <f t="shared" si="14"/>
        <v>0.13636363636363635</v>
      </c>
      <c r="R95" s="5">
        <f t="shared" si="15"/>
        <v>0.2</v>
      </c>
    </row>
    <row r="96" spans="1:18" x14ac:dyDescent="0.3">
      <c r="A96" t="s">
        <v>23</v>
      </c>
      <c r="B96" t="str">
        <f>VLOOKUP(A96,kommun_VC!$A$2:$C$70,3,FALSE)</f>
        <v>Jönköpingsområde</v>
      </c>
      <c r="C96">
        <v>2018</v>
      </c>
      <c r="D96">
        <v>648</v>
      </c>
      <c r="E96">
        <v>92</v>
      </c>
      <c r="F96">
        <v>20</v>
      </c>
      <c r="G96">
        <v>16</v>
      </c>
      <c r="H96">
        <v>5</v>
      </c>
      <c r="I96">
        <v>3</v>
      </c>
      <c r="J96">
        <f t="shared" si="8"/>
        <v>7</v>
      </c>
      <c r="K96">
        <f>VLOOKUP(A96,listing65!$A$2:$G$70,2,FALSE)</f>
        <v>18</v>
      </c>
      <c r="L96" s="23">
        <f t="shared" ca="1" si="9"/>
        <v>1815.4166666666667</v>
      </c>
      <c r="M96" s="4">
        <f t="shared" ca="1" si="10"/>
        <v>11.016754647693366</v>
      </c>
      <c r="N96" s="4">
        <f t="shared" ca="1" si="11"/>
        <v>8.8134037181546923</v>
      </c>
      <c r="O96" s="4">
        <f t="shared" ca="1" si="12"/>
        <v>2.7541886619233416</v>
      </c>
      <c r="P96" s="4">
        <f t="shared" ca="1" si="13"/>
        <v>1.652513197154005</v>
      </c>
      <c r="Q96" s="5">
        <f t="shared" si="14"/>
        <v>0.25</v>
      </c>
      <c r="R96" s="5">
        <f t="shared" si="15"/>
        <v>0.1875</v>
      </c>
    </row>
    <row r="97" spans="1:18" x14ac:dyDescent="0.3">
      <c r="A97" t="s">
        <v>23</v>
      </c>
      <c r="B97" t="str">
        <f>VLOOKUP(A97,kommun_VC!$A$2:$C$70,3,FALSE)</f>
        <v>Jönköpingsområde</v>
      </c>
      <c r="C97">
        <v>2019</v>
      </c>
      <c r="D97">
        <v>590</v>
      </c>
      <c r="E97">
        <v>83</v>
      </c>
      <c r="F97">
        <v>16</v>
      </c>
      <c r="G97">
        <v>14</v>
      </c>
      <c r="H97">
        <v>3</v>
      </c>
      <c r="I97">
        <v>3</v>
      </c>
      <c r="J97">
        <f t="shared" si="8"/>
        <v>8</v>
      </c>
      <c r="K97">
        <f>VLOOKUP(A97,listing65!$A$2:$G$70,2,FALSE)</f>
        <v>18</v>
      </c>
      <c r="L97" s="23">
        <f t="shared" ca="1" si="9"/>
        <v>1830.6666666666667</v>
      </c>
      <c r="M97" s="4">
        <f t="shared" ca="1" si="10"/>
        <v>8.7399854333576101</v>
      </c>
      <c r="N97" s="4">
        <f t="shared" ca="1" si="11"/>
        <v>7.6474872541879089</v>
      </c>
      <c r="O97" s="4">
        <f t="shared" ca="1" si="12"/>
        <v>1.6387472687545521</v>
      </c>
      <c r="P97" s="4">
        <f t="shared" ca="1" si="13"/>
        <v>1.6387472687545521</v>
      </c>
      <c r="Q97" s="5">
        <f t="shared" si="14"/>
        <v>0.1875</v>
      </c>
      <c r="R97" s="5">
        <f t="shared" si="15"/>
        <v>0.21428571428571427</v>
      </c>
    </row>
    <row r="98" spans="1:18" x14ac:dyDescent="0.3">
      <c r="A98" t="s">
        <v>24</v>
      </c>
      <c r="B98" t="str">
        <f>VLOOKUP(A98,kommun_VC!$A$2:$C$70,3,FALSE)</f>
        <v>Jönköpingsområde</v>
      </c>
      <c r="C98">
        <v>2014</v>
      </c>
      <c r="D98">
        <v>490</v>
      </c>
      <c r="E98">
        <v>66</v>
      </c>
      <c r="F98">
        <v>18</v>
      </c>
      <c r="G98">
        <v>15</v>
      </c>
      <c r="H98">
        <v>2</v>
      </c>
      <c r="I98">
        <v>5</v>
      </c>
      <c r="J98">
        <f t="shared" si="8"/>
        <v>3</v>
      </c>
      <c r="K98">
        <f>VLOOKUP(A98,listing65!$A$2:$G$70,2,FALSE)</f>
        <v>19</v>
      </c>
      <c r="L98" s="23">
        <f t="shared" ca="1" si="9"/>
        <v>1141.4166666666667</v>
      </c>
      <c r="M98" s="4">
        <f t="shared" ca="1" si="10"/>
        <v>15.769876615317223</v>
      </c>
      <c r="N98" s="4">
        <f t="shared" ca="1" si="11"/>
        <v>13.141563846097686</v>
      </c>
      <c r="O98" s="4">
        <f t="shared" ca="1" si="12"/>
        <v>1.7522085128130245</v>
      </c>
      <c r="P98" s="4">
        <f t="shared" ca="1" si="13"/>
        <v>4.3805212820325616</v>
      </c>
      <c r="Q98" s="5">
        <f t="shared" si="14"/>
        <v>0.1111111111111111</v>
      </c>
      <c r="R98" s="5">
        <f t="shared" si="15"/>
        <v>0.33333333333333331</v>
      </c>
    </row>
    <row r="99" spans="1:18" x14ac:dyDescent="0.3">
      <c r="A99" t="s">
        <v>24</v>
      </c>
      <c r="B99" t="str">
        <f>VLOOKUP(A99,kommun_VC!$A$2:$C$70,3,FALSE)</f>
        <v>Jönköpingsområde</v>
      </c>
      <c r="C99">
        <v>2015</v>
      </c>
      <c r="D99">
        <v>521</v>
      </c>
      <c r="E99">
        <v>81</v>
      </c>
      <c r="F99">
        <v>19</v>
      </c>
      <c r="G99">
        <v>10</v>
      </c>
      <c r="H99">
        <v>5</v>
      </c>
      <c r="I99">
        <v>1</v>
      </c>
      <c r="J99">
        <f t="shared" si="8"/>
        <v>4</v>
      </c>
      <c r="K99">
        <f>VLOOKUP(A99,listing65!$A$2:$G$70,2,FALSE)</f>
        <v>19</v>
      </c>
      <c r="L99" s="23">
        <f t="shared" ca="1" si="9"/>
        <v>1135.1666666666667</v>
      </c>
      <c r="M99" s="4">
        <f t="shared" ca="1" si="10"/>
        <v>16.737630303920128</v>
      </c>
      <c r="N99" s="4">
        <f t="shared" ca="1" si="11"/>
        <v>8.8092791073263843</v>
      </c>
      <c r="O99" s="4">
        <f t="shared" ca="1" si="12"/>
        <v>4.4046395536631922</v>
      </c>
      <c r="P99" s="4">
        <f t="shared" ca="1" si="13"/>
        <v>0.88092791073263832</v>
      </c>
      <c r="Q99" s="5">
        <f t="shared" si="14"/>
        <v>0.26315789473684209</v>
      </c>
      <c r="R99" s="5">
        <f t="shared" si="15"/>
        <v>0.1</v>
      </c>
    </row>
    <row r="100" spans="1:18" x14ac:dyDescent="0.3">
      <c r="A100" t="s">
        <v>24</v>
      </c>
      <c r="B100" t="str">
        <f>VLOOKUP(A100,kommun_VC!$A$2:$C$70,3,FALSE)</f>
        <v>Jönköpingsområde</v>
      </c>
      <c r="C100">
        <v>2016</v>
      </c>
      <c r="D100">
        <v>495</v>
      </c>
      <c r="E100">
        <v>56</v>
      </c>
      <c r="F100">
        <v>20</v>
      </c>
      <c r="G100">
        <v>5</v>
      </c>
      <c r="H100">
        <v>4</v>
      </c>
      <c r="I100">
        <v>1</v>
      </c>
      <c r="J100">
        <f t="shared" si="8"/>
        <v>5</v>
      </c>
      <c r="K100">
        <f>VLOOKUP(A100,listing65!$A$2:$G$70,2,FALSE)</f>
        <v>19</v>
      </c>
      <c r="L100" s="23">
        <f t="shared" ca="1" si="9"/>
        <v>1120.5</v>
      </c>
      <c r="M100" s="4">
        <f t="shared" ca="1" si="10"/>
        <v>17.849174475680499</v>
      </c>
      <c r="N100" s="4">
        <f t="shared" ca="1" si="11"/>
        <v>4.4622936189201248</v>
      </c>
      <c r="O100" s="4">
        <f t="shared" ca="1" si="12"/>
        <v>3.5698348951360996</v>
      </c>
      <c r="P100" s="4">
        <f t="shared" ca="1" si="13"/>
        <v>0.89245872378402491</v>
      </c>
      <c r="Q100" s="5">
        <f t="shared" si="14"/>
        <v>0.2</v>
      </c>
      <c r="R100" s="5">
        <f t="shared" si="15"/>
        <v>0.2</v>
      </c>
    </row>
    <row r="101" spans="1:18" x14ac:dyDescent="0.3">
      <c r="A101" t="s">
        <v>24</v>
      </c>
      <c r="B101" t="str">
        <f>VLOOKUP(A101,kommun_VC!$A$2:$C$70,3,FALSE)</f>
        <v>Jönköpingsområde</v>
      </c>
      <c r="C101">
        <v>2017</v>
      </c>
      <c r="D101">
        <v>416</v>
      </c>
      <c r="E101">
        <v>56</v>
      </c>
      <c r="F101">
        <v>16</v>
      </c>
      <c r="G101">
        <v>21</v>
      </c>
      <c r="I101">
        <v>7</v>
      </c>
      <c r="J101">
        <f t="shared" si="8"/>
        <v>6</v>
      </c>
      <c r="K101">
        <f>VLOOKUP(A101,listing65!$A$2:$G$70,2,FALSE)</f>
        <v>19</v>
      </c>
      <c r="L101" s="23">
        <f t="shared" ca="1" si="9"/>
        <v>1104.5</v>
      </c>
      <c r="M101" s="4">
        <f t="shared" ca="1" si="10"/>
        <v>14.486192847442281</v>
      </c>
      <c r="N101" s="4">
        <f t="shared" ca="1" si="11"/>
        <v>19.013128112267996</v>
      </c>
      <c r="O101" s="4">
        <f t="shared" ca="1" si="12"/>
        <v>0</v>
      </c>
      <c r="P101" s="4">
        <f t="shared" ca="1" si="13"/>
        <v>6.3377093707559986</v>
      </c>
      <c r="Q101" s="5">
        <f t="shared" si="14"/>
        <v>0</v>
      </c>
      <c r="R101" s="5">
        <f t="shared" si="15"/>
        <v>0.33333333333333331</v>
      </c>
    </row>
    <row r="102" spans="1:18" x14ac:dyDescent="0.3">
      <c r="A102" t="s">
        <v>24</v>
      </c>
      <c r="B102" t="str">
        <f>VLOOKUP(A102,kommun_VC!$A$2:$C$70,3,FALSE)</f>
        <v>Jönköpingsområde</v>
      </c>
      <c r="C102">
        <v>2018</v>
      </c>
      <c r="D102">
        <v>396</v>
      </c>
      <c r="E102">
        <v>49</v>
      </c>
      <c r="F102">
        <v>22</v>
      </c>
      <c r="G102">
        <v>5</v>
      </c>
      <c r="H102">
        <v>4</v>
      </c>
      <c r="I102">
        <v>0</v>
      </c>
      <c r="J102">
        <f t="shared" si="8"/>
        <v>7</v>
      </c>
      <c r="K102">
        <f>VLOOKUP(A102,listing65!$A$2:$G$70,2,FALSE)</f>
        <v>19</v>
      </c>
      <c r="L102" s="23">
        <f t="shared" ca="1" si="9"/>
        <v>1088.1666666666667</v>
      </c>
      <c r="M102" s="4">
        <f t="shared" ca="1" si="10"/>
        <v>20.217491193138304</v>
      </c>
      <c r="N102" s="4">
        <f t="shared" ca="1" si="11"/>
        <v>4.5948843620768871</v>
      </c>
      <c r="O102" s="4">
        <f t="shared" ca="1" si="12"/>
        <v>3.67590748966151</v>
      </c>
      <c r="P102" s="4">
        <f t="shared" ca="1" si="13"/>
        <v>0</v>
      </c>
      <c r="Q102" s="5">
        <f t="shared" si="14"/>
        <v>0.18181818181818182</v>
      </c>
      <c r="R102" s="5">
        <f t="shared" si="15"/>
        <v>0</v>
      </c>
    </row>
    <row r="103" spans="1:18" x14ac:dyDescent="0.3">
      <c r="A103" t="s">
        <v>24</v>
      </c>
      <c r="B103" t="str">
        <f>VLOOKUP(A103,kommun_VC!$A$2:$C$70,3,FALSE)</f>
        <v>Jönköpingsområde</v>
      </c>
      <c r="C103">
        <v>2019</v>
      </c>
      <c r="D103">
        <v>414</v>
      </c>
      <c r="E103">
        <v>72</v>
      </c>
      <c r="F103">
        <v>23</v>
      </c>
      <c r="G103">
        <v>9</v>
      </c>
      <c r="H103">
        <v>9</v>
      </c>
      <c r="I103">
        <v>1</v>
      </c>
      <c r="J103">
        <f t="shared" si="8"/>
        <v>8</v>
      </c>
      <c r="K103">
        <f>VLOOKUP(A103,listing65!$A$2:$G$70,2,FALSE)</f>
        <v>19</v>
      </c>
      <c r="L103" s="23">
        <f t="shared" ca="1" si="9"/>
        <v>1055.6666666666667</v>
      </c>
      <c r="M103" s="4">
        <f t="shared" ca="1" si="10"/>
        <v>21.78718029681086</v>
      </c>
      <c r="N103" s="4">
        <f t="shared" ca="1" si="11"/>
        <v>8.5254183770129455</v>
      </c>
      <c r="O103" s="4">
        <f t="shared" ca="1" si="12"/>
        <v>8.5254183770129455</v>
      </c>
      <c r="P103" s="4">
        <f t="shared" ca="1" si="13"/>
        <v>0.94726870855699397</v>
      </c>
      <c r="Q103" s="5">
        <f t="shared" si="14"/>
        <v>0.39130434782608697</v>
      </c>
      <c r="R103" s="5">
        <f t="shared" si="15"/>
        <v>0.1111111111111111</v>
      </c>
    </row>
    <row r="104" spans="1:18" x14ac:dyDescent="0.3">
      <c r="A104" t="s">
        <v>25</v>
      </c>
      <c r="B104" t="str">
        <f>VLOOKUP(A104,kommun_VC!$A$2:$C$70,3,FALSE)</f>
        <v>Höglandet</v>
      </c>
      <c r="C104">
        <v>2014</v>
      </c>
      <c r="D104">
        <v>312</v>
      </c>
      <c r="E104">
        <v>39</v>
      </c>
      <c r="F104">
        <v>8</v>
      </c>
      <c r="G104">
        <v>5</v>
      </c>
      <c r="I104">
        <v>2</v>
      </c>
      <c r="J104">
        <f t="shared" si="8"/>
        <v>3</v>
      </c>
      <c r="K104">
        <f>VLOOKUP(A104,listing65!$A$2:$G$70,2,FALSE)</f>
        <v>20</v>
      </c>
      <c r="L104" s="23">
        <f t="shared" ca="1" si="9"/>
        <v>864.08333333333337</v>
      </c>
      <c r="M104" s="4">
        <f t="shared" ca="1" si="10"/>
        <v>9.2583662841161143</v>
      </c>
      <c r="N104" s="4">
        <f t="shared" ca="1" si="11"/>
        <v>5.7864789275725723</v>
      </c>
      <c r="O104" s="4">
        <f t="shared" ca="1" si="12"/>
        <v>0</v>
      </c>
      <c r="P104" s="4">
        <f t="shared" ca="1" si="13"/>
        <v>2.3145915710290286</v>
      </c>
      <c r="Q104" s="5">
        <f t="shared" si="14"/>
        <v>0</v>
      </c>
      <c r="R104" s="5">
        <f t="shared" si="15"/>
        <v>0.4</v>
      </c>
    </row>
    <row r="105" spans="1:18" x14ac:dyDescent="0.3">
      <c r="A105" t="s">
        <v>25</v>
      </c>
      <c r="B105" t="str">
        <f>VLOOKUP(A105,kommun_VC!$A$2:$C$70,3,FALSE)</f>
        <v>Höglandet</v>
      </c>
      <c r="C105">
        <v>2015</v>
      </c>
      <c r="D105">
        <v>298</v>
      </c>
      <c r="E105">
        <v>33</v>
      </c>
      <c r="F105">
        <v>5</v>
      </c>
      <c r="G105">
        <v>8</v>
      </c>
      <c r="I105">
        <v>1</v>
      </c>
      <c r="J105">
        <f t="shared" si="8"/>
        <v>4</v>
      </c>
      <c r="K105">
        <f>VLOOKUP(A105,listing65!$A$2:$G$70,2,FALSE)</f>
        <v>20</v>
      </c>
      <c r="L105" s="23">
        <f t="shared" ca="1" si="9"/>
        <v>866.75</v>
      </c>
      <c r="M105" s="4">
        <f t="shared" ca="1" si="10"/>
        <v>5.7686760888376121</v>
      </c>
      <c r="N105" s="4">
        <f t="shared" ca="1" si="11"/>
        <v>9.2298817421401775</v>
      </c>
      <c r="O105" s="4">
        <f t="shared" ca="1" si="12"/>
        <v>0</v>
      </c>
      <c r="P105" s="4">
        <f t="shared" ca="1" si="13"/>
        <v>1.1537352177675222</v>
      </c>
      <c r="Q105" s="5">
        <f t="shared" si="14"/>
        <v>0</v>
      </c>
      <c r="R105" s="5">
        <f t="shared" si="15"/>
        <v>0.125</v>
      </c>
    </row>
    <row r="106" spans="1:18" x14ac:dyDescent="0.3">
      <c r="A106" t="s">
        <v>25</v>
      </c>
      <c r="B106" t="str">
        <f>VLOOKUP(A106,kommun_VC!$A$2:$C$70,3,FALSE)</f>
        <v>Höglandet</v>
      </c>
      <c r="C106">
        <v>2016</v>
      </c>
      <c r="D106">
        <v>258</v>
      </c>
      <c r="E106">
        <v>25</v>
      </c>
      <c r="F106">
        <v>9</v>
      </c>
      <c r="G106">
        <v>5</v>
      </c>
      <c r="H106">
        <v>2</v>
      </c>
      <c r="I106">
        <v>1</v>
      </c>
      <c r="J106">
        <f t="shared" si="8"/>
        <v>5</v>
      </c>
      <c r="K106">
        <f>VLOOKUP(A106,listing65!$A$2:$G$70,2,FALSE)</f>
        <v>20</v>
      </c>
      <c r="L106" s="23">
        <f t="shared" ca="1" si="9"/>
        <v>837.25</v>
      </c>
      <c r="M106" s="4">
        <f t="shared" ca="1" si="10"/>
        <v>10.749477455957003</v>
      </c>
      <c r="N106" s="4">
        <f t="shared" ca="1" si="11"/>
        <v>5.9719319199761127</v>
      </c>
      <c r="O106" s="4">
        <f t="shared" ca="1" si="12"/>
        <v>2.3887727679904449</v>
      </c>
      <c r="P106" s="4">
        <f t="shared" ca="1" si="13"/>
        <v>1.1943863839952225</v>
      </c>
      <c r="Q106" s="5">
        <f t="shared" si="14"/>
        <v>0.22222222222222221</v>
      </c>
      <c r="R106" s="5">
        <f t="shared" si="15"/>
        <v>0.2</v>
      </c>
    </row>
    <row r="107" spans="1:18" x14ac:dyDescent="0.3">
      <c r="A107" t="s">
        <v>25</v>
      </c>
      <c r="B107" t="str">
        <f>VLOOKUP(A107,kommun_VC!$A$2:$C$70,3,FALSE)</f>
        <v>Höglandet</v>
      </c>
      <c r="C107">
        <v>2017</v>
      </c>
      <c r="D107">
        <v>254</v>
      </c>
      <c r="E107">
        <v>25</v>
      </c>
      <c r="F107">
        <v>9</v>
      </c>
      <c r="G107">
        <v>7</v>
      </c>
      <c r="H107">
        <v>2</v>
      </c>
      <c r="I107">
        <v>0</v>
      </c>
      <c r="J107">
        <f t="shared" si="8"/>
        <v>6</v>
      </c>
      <c r="K107">
        <f>VLOOKUP(A107,listing65!$A$2:$G$70,2,FALSE)</f>
        <v>20</v>
      </c>
      <c r="L107" s="23">
        <f t="shared" ca="1" si="9"/>
        <v>809.08333333333337</v>
      </c>
      <c r="M107" s="4">
        <f t="shared" ca="1" si="10"/>
        <v>11.123699660109176</v>
      </c>
      <c r="N107" s="4">
        <f t="shared" ca="1" si="11"/>
        <v>8.6517664023071372</v>
      </c>
      <c r="O107" s="4">
        <f t="shared" ca="1" si="12"/>
        <v>2.4719332578020392</v>
      </c>
      <c r="P107" s="4">
        <f t="shared" ca="1" si="13"/>
        <v>0</v>
      </c>
      <c r="Q107" s="5">
        <f t="shared" ref="Q107:Q143" si="16">IFERROR(H107/F107,"")</f>
        <v>0.22222222222222221</v>
      </c>
      <c r="R107" s="5">
        <f t="shared" si="15"/>
        <v>0</v>
      </c>
    </row>
    <row r="108" spans="1:18" x14ac:dyDescent="0.3">
      <c r="A108" t="s">
        <v>25</v>
      </c>
      <c r="B108" t="str">
        <f>VLOOKUP(A108,kommun_VC!$A$2:$C$70,3,FALSE)</f>
        <v>Höglandet</v>
      </c>
      <c r="C108">
        <v>2018</v>
      </c>
      <c r="D108">
        <v>222</v>
      </c>
      <c r="E108">
        <v>25</v>
      </c>
      <c r="F108">
        <v>11</v>
      </c>
      <c r="G108">
        <v>2</v>
      </c>
      <c r="H108">
        <v>4</v>
      </c>
      <c r="I108">
        <v>0</v>
      </c>
      <c r="J108">
        <f t="shared" si="8"/>
        <v>7</v>
      </c>
      <c r="K108">
        <f>VLOOKUP(A108,listing65!$A$2:$G$70,2,FALSE)</f>
        <v>20</v>
      </c>
      <c r="L108" s="23">
        <f t="shared" ca="1" si="9"/>
        <v>794.75</v>
      </c>
      <c r="M108" s="4">
        <f t="shared" ca="1" si="10"/>
        <v>13.84083044982699</v>
      </c>
      <c r="N108" s="4">
        <f t="shared" ca="1" si="11"/>
        <v>2.5165146272412708</v>
      </c>
      <c r="O108" s="4">
        <f t="shared" ca="1" si="12"/>
        <v>5.0330292544825417</v>
      </c>
      <c r="P108" s="4">
        <f t="shared" ca="1" si="13"/>
        <v>0</v>
      </c>
      <c r="Q108" s="5">
        <f t="shared" si="16"/>
        <v>0.36363636363636365</v>
      </c>
      <c r="R108" s="5">
        <f t="shared" si="15"/>
        <v>0</v>
      </c>
    </row>
    <row r="109" spans="1:18" x14ac:dyDescent="0.3">
      <c r="A109" t="s">
        <v>25</v>
      </c>
      <c r="B109" t="str">
        <f>VLOOKUP(A109,kommun_VC!$A$2:$C$70,3,FALSE)</f>
        <v>Höglandet</v>
      </c>
      <c r="C109">
        <v>2019</v>
      </c>
      <c r="D109">
        <v>208</v>
      </c>
      <c r="E109">
        <v>22</v>
      </c>
      <c r="F109">
        <v>7</v>
      </c>
      <c r="G109">
        <v>4</v>
      </c>
      <c r="H109">
        <v>2</v>
      </c>
      <c r="I109">
        <v>0</v>
      </c>
      <c r="J109">
        <f t="shared" si="8"/>
        <v>8</v>
      </c>
      <c r="K109">
        <f>VLOOKUP(A109,listing65!$A$2:$G$70,2,FALSE)</f>
        <v>20</v>
      </c>
      <c r="L109" s="23">
        <f t="shared" ca="1" si="9"/>
        <v>808.91666666666663</v>
      </c>
      <c r="M109" s="4">
        <f t="shared" ca="1" si="10"/>
        <v>8.6535489852683636</v>
      </c>
      <c r="N109" s="4">
        <f t="shared" ca="1" si="11"/>
        <v>4.9448851344390645</v>
      </c>
      <c r="O109" s="4">
        <f t="shared" ca="1" si="12"/>
        <v>2.4724425672195323</v>
      </c>
      <c r="P109" s="4">
        <f t="shared" ca="1" si="13"/>
        <v>0</v>
      </c>
      <c r="Q109" s="5">
        <f t="shared" si="16"/>
        <v>0.2857142857142857</v>
      </c>
      <c r="R109" s="5">
        <f t="shared" si="15"/>
        <v>0</v>
      </c>
    </row>
    <row r="110" spans="1:18" x14ac:dyDescent="0.3">
      <c r="A110" t="s">
        <v>27</v>
      </c>
      <c r="B110" t="str">
        <f>VLOOKUP(A110,kommun_VC!$A$2:$C$70,3,FALSE)</f>
        <v>Höglandet</v>
      </c>
      <c r="C110">
        <v>2014</v>
      </c>
      <c r="D110">
        <v>438</v>
      </c>
      <c r="E110">
        <v>54</v>
      </c>
      <c r="F110">
        <v>21</v>
      </c>
      <c r="G110">
        <v>3</v>
      </c>
      <c r="H110">
        <v>5</v>
      </c>
      <c r="I110">
        <v>1</v>
      </c>
      <c r="J110">
        <f t="shared" si="8"/>
        <v>3</v>
      </c>
      <c r="K110">
        <f>VLOOKUP(A110,listing65!$A$2:$G$70,2,FALSE)</f>
        <v>22</v>
      </c>
      <c r="L110" s="23">
        <f t="shared" ca="1" si="9"/>
        <v>1196.25</v>
      </c>
      <c r="M110" s="4">
        <f t="shared" ca="1" si="10"/>
        <v>17.554858934169278</v>
      </c>
      <c r="N110" s="4">
        <f t="shared" ca="1" si="11"/>
        <v>2.5078369905956115</v>
      </c>
      <c r="O110" s="4">
        <f t="shared" ca="1" si="12"/>
        <v>4.1797283176593529</v>
      </c>
      <c r="P110" s="4">
        <f t="shared" ca="1" si="13"/>
        <v>0.8359456635318705</v>
      </c>
      <c r="Q110" s="5">
        <f t="shared" si="16"/>
        <v>0.23809523809523808</v>
      </c>
      <c r="R110" s="5">
        <f t="shared" si="15"/>
        <v>0.33333333333333331</v>
      </c>
    </row>
    <row r="111" spans="1:18" x14ac:dyDescent="0.3">
      <c r="A111" t="s">
        <v>27</v>
      </c>
      <c r="B111" t="str">
        <f>VLOOKUP(A111,kommun_VC!$A$2:$C$70,3,FALSE)</f>
        <v>Höglandet</v>
      </c>
      <c r="C111">
        <v>2015</v>
      </c>
      <c r="D111">
        <v>416</v>
      </c>
      <c r="E111">
        <v>65</v>
      </c>
      <c r="F111">
        <v>19</v>
      </c>
      <c r="G111">
        <v>7</v>
      </c>
      <c r="H111">
        <v>4</v>
      </c>
      <c r="I111">
        <v>3</v>
      </c>
      <c r="J111">
        <f t="shared" si="8"/>
        <v>4</v>
      </c>
      <c r="K111">
        <f>VLOOKUP(A111,listing65!$A$2:$G$70,2,FALSE)</f>
        <v>22</v>
      </c>
      <c r="L111" s="23">
        <f t="shared" ref="L111:L174" ca="1" si="17">INDIRECT(ADDRESS(K111,J111,1,,"listing65"))</f>
        <v>1193</v>
      </c>
      <c r="M111" s="4">
        <f t="shared" ref="M111:M174" ca="1" si="18">F111/$L111*1000</f>
        <v>15.92623637887678</v>
      </c>
      <c r="N111" s="4">
        <f t="shared" ref="N111:N174" ca="1" si="19">G111/$L111*1000</f>
        <v>5.8675607711651301</v>
      </c>
      <c r="O111" s="4">
        <f t="shared" ref="O111:O174" ca="1" si="20">H111/$L111*1000</f>
        <v>3.3528918692372169</v>
      </c>
      <c r="P111" s="4">
        <f t="shared" ref="P111:P174" ca="1" si="21">I111/$L111*1000</f>
        <v>2.5146689019279127</v>
      </c>
      <c r="Q111" s="5">
        <f t="shared" si="16"/>
        <v>0.21052631578947367</v>
      </c>
      <c r="R111" s="5">
        <f t="shared" si="15"/>
        <v>0.42857142857142855</v>
      </c>
    </row>
    <row r="112" spans="1:18" x14ac:dyDescent="0.3">
      <c r="A112" t="s">
        <v>27</v>
      </c>
      <c r="B112" t="str">
        <f>VLOOKUP(A112,kommun_VC!$A$2:$C$70,3,FALSE)</f>
        <v>Höglandet</v>
      </c>
      <c r="C112">
        <v>2016</v>
      </c>
      <c r="D112">
        <v>473</v>
      </c>
      <c r="E112">
        <v>82</v>
      </c>
      <c r="F112">
        <v>24</v>
      </c>
      <c r="G112">
        <v>4</v>
      </c>
      <c r="H112">
        <v>6</v>
      </c>
      <c r="I112">
        <v>1</v>
      </c>
      <c r="J112">
        <f t="shared" si="8"/>
        <v>5</v>
      </c>
      <c r="K112">
        <f>VLOOKUP(A112,listing65!$A$2:$G$70,2,FALSE)</f>
        <v>22</v>
      </c>
      <c r="L112" s="23">
        <f t="shared" ca="1" si="17"/>
        <v>1203.8333333333333</v>
      </c>
      <c r="M112" s="4">
        <f t="shared" ca="1" si="18"/>
        <v>19.93631455074069</v>
      </c>
      <c r="N112" s="4">
        <f t="shared" ca="1" si="19"/>
        <v>3.3227190917901148</v>
      </c>
      <c r="O112" s="4">
        <f t="shared" ca="1" si="20"/>
        <v>4.9840786376851725</v>
      </c>
      <c r="P112" s="4">
        <f t="shared" ca="1" si="21"/>
        <v>0.83067977294752871</v>
      </c>
      <c r="Q112" s="5">
        <f t="shared" si="16"/>
        <v>0.25</v>
      </c>
      <c r="R112" s="5">
        <f t="shared" si="15"/>
        <v>0.25</v>
      </c>
    </row>
    <row r="113" spans="1:18" x14ac:dyDescent="0.3">
      <c r="A113" t="s">
        <v>27</v>
      </c>
      <c r="B113" t="str">
        <f>VLOOKUP(A113,kommun_VC!$A$2:$C$70,3,FALSE)</f>
        <v>Höglandet</v>
      </c>
      <c r="C113">
        <v>2017</v>
      </c>
      <c r="D113">
        <v>414</v>
      </c>
      <c r="E113">
        <v>77</v>
      </c>
      <c r="F113">
        <v>26</v>
      </c>
      <c r="G113">
        <v>4</v>
      </c>
      <c r="H113">
        <v>10</v>
      </c>
      <c r="I113">
        <v>0</v>
      </c>
      <c r="J113">
        <f t="shared" si="8"/>
        <v>6</v>
      </c>
      <c r="K113">
        <f>VLOOKUP(A113,listing65!$A$2:$G$70,2,FALSE)</f>
        <v>22</v>
      </c>
      <c r="L113" s="23">
        <f t="shared" ca="1" si="17"/>
        <v>1196</v>
      </c>
      <c r="M113" s="4">
        <f t="shared" ca="1" si="18"/>
        <v>21.739130434782609</v>
      </c>
      <c r="N113" s="4">
        <f t="shared" ca="1" si="19"/>
        <v>3.3444816053511706</v>
      </c>
      <c r="O113" s="4">
        <f t="shared" ca="1" si="20"/>
        <v>8.3612040133779253</v>
      </c>
      <c r="P113" s="4">
        <f t="shared" ca="1" si="21"/>
        <v>0</v>
      </c>
      <c r="Q113" s="5">
        <f t="shared" si="16"/>
        <v>0.38461538461538464</v>
      </c>
      <c r="R113" s="5">
        <f t="shared" si="15"/>
        <v>0</v>
      </c>
    </row>
    <row r="114" spans="1:18" x14ac:dyDescent="0.3">
      <c r="A114" t="s">
        <v>27</v>
      </c>
      <c r="B114" t="str">
        <f>VLOOKUP(A114,kommun_VC!$A$2:$C$70,3,FALSE)</f>
        <v>Höglandet</v>
      </c>
      <c r="C114">
        <v>2018</v>
      </c>
      <c r="D114">
        <v>393</v>
      </c>
      <c r="E114">
        <v>53</v>
      </c>
      <c r="F114">
        <v>18</v>
      </c>
      <c r="G114">
        <v>6</v>
      </c>
      <c r="H114">
        <v>2</v>
      </c>
      <c r="I114">
        <v>1</v>
      </c>
      <c r="J114">
        <f t="shared" si="8"/>
        <v>7</v>
      </c>
      <c r="K114">
        <f>VLOOKUP(A114,listing65!$A$2:$G$70,2,FALSE)</f>
        <v>22</v>
      </c>
      <c r="L114" s="23">
        <f t="shared" ca="1" si="17"/>
        <v>1192.6666666666667</v>
      </c>
      <c r="M114" s="4">
        <f t="shared" ca="1" si="18"/>
        <v>15.09223029625489</v>
      </c>
      <c r="N114" s="4">
        <f t="shared" ca="1" si="19"/>
        <v>5.0307434320849636</v>
      </c>
      <c r="O114" s="4">
        <f t="shared" ca="1" si="20"/>
        <v>1.6769144773616544</v>
      </c>
      <c r="P114" s="4">
        <f t="shared" ca="1" si="21"/>
        <v>0.83845723868082722</v>
      </c>
      <c r="Q114" s="5">
        <f t="shared" si="16"/>
        <v>0.1111111111111111</v>
      </c>
      <c r="R114" s="5">
        <f t="shared" si="15"/>
        <v>0.16666666666666666</v>
      </c>
    </row>
    <row r="115" spans="1:18" x14ac:dyDescent="0.3">
      <c r="A115" t="s">
        <v>27</v>
      </c>
      <c r="B115" t="str">
        <f>VLOOKUP(A115,kommun_VC!$A$2:$C$70,3,FALSE)</f>
        <v>Höglandet</v>
      </c>
      <c r="C115">
        <v>2019</v>
      </c>
      <c r="D115">
        <v>378</v>
      </c>
      <c r="E115">
        <v>52</v>
      </c>
      <c r="F115">
        <v>18</v>
      </c>
      <c r="G115">
        <v>3</v>
      </c>
      <c r="H115">
        <v>2</v>
      </c>
      <c r="I115">
        <v>0</v>
      </c>
      <c r="J115">
        <f t="shared" si="8"/>
        <v>8</v>
      </c>
      <c r="K115">
        <f>VLOOKUP(A115,listing65!$A$2:$G$70,2,FALSE)</f>
        <v>22</v>
      </c>
      <c r="L115" s="23">
        <f t="shared" ca="1" si="17"/>
        <v>1186.1666666666667</v>
      </c>
      <c r="M115" s="4">
        <f t="shared" ca="1" si="18"/>
        <v>15.17493325839539</v>
      </c>
      <c r="N115" s="4">
        <f t="shared" ca="1" si="19"/>
        <v>2.5291555430658983</v>
      </c>
      <c r="O115" s="4">
        <f t="shared" ca="1" si="20"/>
        <v>1.6861036953772655</v>
      </c>
      <c r="P115" s="4">
        <f t="shared" ca="1" si="21"/>
        <v>0</v>
      </c>
      <c r="Q115" s="5">
        <f t="shared" si="16"/>
        <v>0.1111111111111111</v>
      </c>
      <c r="R115" s="5">
        <f t="shared" si="15"/>
        <v>0</v>
      </c>
    </row>
    <row r="116" spans="1:18" x14ac:dyDescent="0.3">
      <c r="A116" t="s">
        <v>28</v>
      </c>
      <c r="B116" t="str">
        <f>VLOOKUP(A116,kommun_VC!$A$2:$C$70,3,FALSE)</f>
        <v>Värnamoområdet</v>
      </c>
      <c r="C116">
        <v>2014</v>
      </c>
      <c r="D116">
        <v>1241</v>
      </c>
      <c r="E116">
        <v>194</v>
      </c>
      <c r="F116">
        <v>46</v>
      </c>
      <c r="G116">
        <v>15</v>
      </c>
      <c r="H116">
        <v>8</v>
      </c>
      <c r="I116">
        <v>1</v>
      </c>
      <c r="J116">
        <f t="shared" si="8"/>
        <v>3</v>
      </c>
      <c r="K116">
        <f>VLOOKUP(A116,listing65!$A$2:$G$70,2,FALSE)</f>
        <v>23</v>
      </c>
      <c r="L116" s="23">
        <f t="shared" ca="1" si="17"/>
        <v>2598.9166666666665</v>
      </c>
      <c r="M116" s="4">
        <f t="shared" ca="1" si="18"/>
        <v>17.699682560041044</v>
      </c>
      <c r="N116" s="4">
        <f t="shared" ca="1" si="19"/>
        <v>5.7716356174046881</v>
      </c>
      <c r="O116" s="4">
        <f t="shared" ca="1" si="20"/>
        <v>3.0782056626158338</v>
      </c>
      <c r="P116" s="4">
        <f t="shared" ca="1" si="21"/>
        <v>0.38477570782697923</v>
      </c>
      <c r="Q116" s="5">
        <f t="shared" si="16"/>
        <v>0.17391304347826086</v>
      </c>
      <c r="R116" s="5">
        <f t="shared" si="15"/>
        <v>6.6666666666666666E-2</v>
      </c>
    </row>
    <row r="117" spans="1:18" x14ac:dyDescent="0.3">
      <c r="A117" t="s">
        <v>28</v>
      </c>
      <c r="B117" t="str">
        <f>VLOOKUP(A117,kommun_VC!$A$2:$C$70,3,FALSE)</f>
        <v>Värnamoområdet</v>
      </c>
      <c r="C117">
        <v>2015</v>
      </c>
      <c r="D117">
        <v>1112</v>
      </c>
      <c r="E117">
        <v>188</v>
      </c>
      <c r="F117">
        <v>43</v>
      </c>
      <c r="G117">
        <v>16</v>
      </c>
      <c r="H117">
        <v>11</v>
      </c>
      <c r="I117">
        <v>7</v>
      </c>
      <c r="J117">
        <f t="shared" si="8"/>
        <v>4</v>
      </c>
      <c r="K117">
        <f>VLOOKUP(A117,listing65!$A$2:$G$70,2,FALSE)</f>
        <v>23</v>
      </c>
      <c r="L117" s="23">
        <f t="shared" ca="1" si="17"/>
        <v>2525</v>
      </c>
      <c r="M117" s="4">
        <f t="shared" ca="1" si="18"/>
        <v>17.029702970297031</v>
      </c>
      <c r="N117" s="4">
        <f t="shared" ca="1" si="19"/>
        <v>6.3366336633663369</v>
      </c>
      <c r="O117" s="4">
        <f t="shared" ca="1" si="20"/>
        <v>4.3564356435643568</v>
      </c>
      <c r="P117" s="4">
        <f t="shared" ca="1" si="21"/>
        <v>2.7722772277227721</v>
      </c>
      <c r="Q117" s="5">
        <f t="shared" si="16"/>
        <v>0.2558139534883721</v>
      </c>
      <c r="R117" s="5">
        <f t="shared" si="15"/>
        <v>0.4375</v>
      </c>
    </row>
    <row r="118" spans="1:18" x14ac:dyDescent="0.3">
      <c r="A118" t="s">
        <v>28</v>
      </c>
      <c r="B118" t="str">
        <f>VLOOKUP(A118,kommun_VC!$A$2:$C$70,3,FALSE)</f>
        <v>Värnamoområdet</v>
      </c>
      <c r="C118">
        <v>2016</v>
      </c>
      <c r="D118">
        <v>1051</v>
      </c>
      <c r="E118">
        <v>165</v>
      </c>
      <c r="F118">
        <v>27</v>
      </c>
      <c r="G118">
        <v>22</v>
      </c>
      <c r="H118">
        <v>5</v>
      </c>
      <c r="I118">
        <v>8</v>
      </c>
      <c r="J118">
        <f t="shared" si="8"/>
        <v>5</v>
      </c>
      <c r="K118">
        <f>VLOOKUP(A118,listing65!$A$2:$G$70,2,FALSE)</f>
        <v>23</v>
      </c>
      <c r="L118" s="23">
        <f t="shared" ca="1" si="17"/>
        <v>2511.3333333333335</v>
      </c>
      <c r="M118" s="4">
        <f t="shared" ca="1" si="18"/>
        <v>10.751260950358374</v>
      </c>
      <c r="N118" s="4">
        <f t="shared" ca="1" si="19"/>
        <v>8.76028670029201</v>
      </c>
      <c r="O118" s="4">
        <f t="shared" ca="1" si="20"/>
        <v>1.9909742500663656</v>
      </c>
      <c r="P118" s="4">
        <f t="shared" ca="1" si="21"/>
        <v>3.1855588001061852</v>
      </c>
      <c r="Q118" s="5">
        <f t="shared" si="16"/>
        <v>0.18518518518518517</v>
      </c>
      <c r="R118" s="5">
        <f t="shared" si="15"/>
        <v>0.36363636363636365</v>
      </c>
    </row>
    <row r="119" spans="1:18" x14ac:dyDescent="0.3">
      <c r="A119" t="s">
        <v>28</v>
      </c>
      <c r="B119" t="str">
        <f>VLOOKUP(A119,kommun_VC!$A$2:$C$70,3,FALSE)</f>
        <v>Värnamoområdet</v>
      </c>
      <c r="C119">
        <v>2017</v>
      </c>
      <c r="D119">
        <v>954</v>
      </c>
      <c r="E119">
        <v>131</v>
      </c>
      <c r="F119">
        <v>43</v>
      </c>
      <c r="G119">
        <v>17</v>
      </c>
      <c r="H119">
        <v>10</v>
      </c>
      <c r="I119">
        <v>6</v>
      </c>
      <c r="J119">
        <f t="shared" si="8"/>
        <v>6</v>
      </c>
      <c r="K119">
        <f>VLOOKUP(A119,listing65!$A$2:$G$70,2,FALSE)</f>
        <v>23</v>
      </c>
      <c r="L119" s="23">
        <f t="shared" ca="1" si="17"/>
        <v>2515.9166666666665</v>
      </c>
      <c r="M119" s="4">
        <f t="shared" ca="1" si="18"/>
        <v>17.091186115067405</v>
      </c>
      <c r="N119" s="4">
        <f t="shared" ca="1" si="19"/>
        <v>6.7569805571196717</v>
      </c>
      <c r="O119" s="4">
        <f t="shared" ca="1" si="20"/>
        <v>3.9746944453645128</v>
      </c>
      <c r="P119" s="4">
        <f t="shared" ca="1" si="21"/>
        <v>2.3848166672187081</v>
      </c>
      <c r="Q119" s="5">
        <f t="shared" si="16"/>
        <v>0.23255813953488372</v>
      </c>
      <c r="R119" s="5">
        <f t="shared" si="15"/>
        <v>0.35294117647058826</v>
      </c>
    </row>
    <row r="120" spans="1:18" x14ac:dyDescent="0.3">
      <c r="A120" t="s">
        <v>28</v>
      </c>
      <c r="B120" t="str">
        <f>VLOOKUP(A120,kommun_VC!$A$2:$C$70,3,FALSE)</f>
        <v>Värnamoområdet</v>
      </c>
      <c r="C120">
        <v>2018</v>
      </c>
      <c r="D120">
        <v>1044</v>
      </c>
      <c r="E120">
        <v>176</v>
      </c>
      <c r="F120">
        <v>50</v>
      </c>
      <c r="G120">
        <v>27</v>
      </c>
      <c r="H120">
        <v>13</v>
      </c>
      <c r="I120">
        <v>14</v>
      </c>
      <c r="J120">
        <f t="shared" si="8"/>
        <v>7</v>
      </c>
      <c r="K120">
        <f>VLOOKUP(A120,listing65!$A$2:$G$70,2,FALSE)</f>
        <v>23</v>
      </c>
      <c r="L120" s="23">
        <f t="shared" ca="1" si="17"/>
        <v>2562.9166666666665</v>
      </c>
      <c r="M120" s="4">
        <f t="shared" ca="1" si="18"/>
        <v>19.509022923101934</v>
      </c>
      <c r="N120" s="4">
        <f t="shared" ca="1" si="19"/>
        <v>10.534872378475045</v>
      </c>
      <c r="O120" s="4">
        <f t="shared" ca="1" si="20"/>
        <v>5.0723459600065031</v>
      </c>
      <c r="P120" s="4">
        <f t="shared" ca="1" si="21"/>
        <v>5.462526418468542</v>
      </c>
      <c r="Q120" s="5">
        <f t="shared" si="16"/>
        <v>0.26</v>
      </c>
      <c r="R120" s="5">
        <f t="shared" si="15"/>
        <v>0.51851851851851849</v>
      </c>
    </row>
    <row r="121" spans="1:18" x14ac:dyDescent="0.3">
      <c r="A121" t="s">
        <v>28</v>
      </c>
      <c r="B121" t="str">
        <f>VLOOKUP(A121,kommun_VC!$A$2:$C$70,3,FALSE)</f>
        <v>Värnamoområdet</v>
      </c>
      <c r="C121">
        <v>2019</v>
      </c>
      <c r="D121">
        <v>1048</v>
      </c>
      <c r="E121">
        <v>191</v>
      </c>
      <c r="F121">
        <v>35</v>
      </c>
      <c r="G121">
        <v>24</v>
      </c>
      <c r="H121">
        <v>12</v>
      </c>
      <c r="I121">
        <v>13</v>
      </c>
      <c r="J121">
        <f t="shared" si="8"/>
        <v>8</v>
      </c>
      <c r="K121">
        <f>VLOOKUP(A121,listing65!$A$2:$G$70,2,FALSE)</f>
        <v>23</v>
      </c>
      <c r="L121" s="23">
        <f t="shared" ca="1" si="17"/>
        <v>2601.1666666666665</v>
      </c>
      <c r="M121" s="4">
        <f t="shared" ca="1" si="18"/>
        <v>13.455500736848851</v>
      </c>
      <c r="N121" s="4">
        <f t="shared" ca="1" si="19"/>
        <v>9.226629076696355</v>
      </c>
      <c r="O121" s="4">
        <f t="shared" ca="1" si="20"/>
        <v>4.6133145383481775</v>
      </c>
      <c r="P121" s="4">
        <f t="shared" ca="1" si="21"/>
        <v>4.997757416543859</v>
      </c>
      <c r="Q121" s="5">
        <f t="shared" si="16"/>
        <v>0.34285714285714286</v>
      </c>
      <c r="R121" s="5">
        <f t="shared" si="15"/>
        <v>0.54166666666666663</v>
      </c>
    </row>
    <row r="122" spans="1:18" x14ac:dyDescent="0.3">
      <c r="A122" t="s">
        <v>30</v>
      </c>
      <c r="B122" t="str">
        <f>VLOOKUP(A122,kommun_VC!$A$2:$C$70,3,FALSE)</f>
        <v>Värnamoområdet</v>
      </c>
      <c r="C122">
        <v>2014</v>
      </c>
      <c r="D122">
        <v>252</v>
      </c>
      <c r="E122">
        <v>35</v>
      </c>
      <c r="F122">
        <v>6</v>
      </c>
      <c r="G122">
        <v>4</v>
      </c>
      <c r="H122">
        <v>2</v>
      </c>
      <c r="I122">
        <v>0</v>
      </c>
      <c r="J122">
        <f t="shared" si="8"/>
        <v>3</v>
      </c>
      <c r="K122">
        <f>VLOOKUP(A122,listing65!$A$2:$G$70,2,FALSE)</f>
        <v>25</v>
      </c>
      <c r="L122" s="23">
        <f t="shared" ca="1" si="17"/>
        <v>722.08333333333337</v>
      </c>
      <c r="M122" s="4">
        <f t="shared" ca="1" si="18"/>
        <v>8.3092902481246398</v>
      </c>
      <c r="N122" s="4">
        <f t="shared" ca="1" si="19"/>
        <v>5.5395268320830926</v>
      </c>
      <c r="O122" s="4">
        <f t="shared" ca="1" si="20"/>
        <v>2.7697634160415463</v>
      </c>
      <c r="P122" s="4">
        <f t="shared" ca="1" si="21"/>
        <v>0</v>
      </c>
      <c r="Q122" s="5">
        <f t="shared" si="16"/>
        <v>0.33333333333333331</v>
      </c>
      <c r="R122" s="5">
        <f t="shared" si="15"/>
        <v>0</v>
      </c>
    </row>
    <row r="123" spans="1:18" x14ac:dyDescent="0.3">
      <c r="A123" t="s">
        <v>30</v>
      </c>
      <c r="B123" t="str">
        <f>VLOOKUP(A123,kommun_VC!$A$2:$C$70,3,FALSE)</f>
        <v>Värnamoområdet</v>
      </c>
      <c r="C123">
        <v>2015</v>
      </c>
      <c r="D123">
        <v>252</v>
      </c>
      <c r="E123">
        <v>35</v>
      </c>
      <c r="F123">
        <v>6</v>
      </c>
      <c r="G123">
        <v>3</v>
      </c>
      <c r="H123">
        <v>1</v>
      </c>
      <c r="I123">
        <v>1</v>
      </c>
      <c r="J123">
        <f t="shared" si="8"/>
        <v>4</v>
      </c>
      <c r="K123">
        <f>VLOOKUP(A123,listing65!$A$2:$G$70,2,FALSE)</f>
        <v>25</v>
      </c>
      <c r="L123" s="23">
        <f t="shared" ca="1" si="17"/>
        <v>720.5</v>
      </c>
      <c r="M123" s="4">
        <f t="shared" ca="1" si="18"/>
        <v>8.3275503122831367</v>
      </c>
      <c r="N123" s="4">
        <f t="shared" ca="1" si="19"/>
        <v>4.1637751561415683</v>
      </c>
      <c r="O123" s="4">
        <f t="shared" ca="1" si="20"/>
        <v>1.3879250520471893</v>
      </c>
      <c r="P123" s="4">
        <f t="shared" ca="1" si="21"/>
        <v>1.3879250520471893</v>
      </c>
      <c r="Q123" s="5">
        <f t="shared" si="16"/>
        <v>0.16666666666666666</v>
      </c>
      <c r="R123" s="5">
        <f t="shared" si="15"/>
        <v>0.33333333333333331</v>
      </c>
    </row>
    <row r="124" spans="1:18" x14ac:dyDescent="0.3">
      <c r="A124" t="s">
        <v>30</v>
      </c>
      <c r="B124" t="str">
        <f>VLOOKUP(A124,kommun_VC!$A$2:$C$70,3,FALSE)</f>
        <v>Värnamoområdet</v>
      </c>
      <c r="C124">
        <v>2016</v>
      </c>
      <c r="D124">
        <v>270</v>
      </c>
      <c r="E124">
        <v>46</v>
      </c>
      <c r="F124">
        <v>11</v>
      </c>
      <c r="G124">
        <v>1</v>
      </c>
      <c r="H124">
        <v>2</v>
      </c>
      <c r="I124">
        <v>0</v>
      </c>
      <c r="J124">
        <f t="shared" si="8"/>
        <v>5</v>
      </c>
      <c r="K124">
        <f>VLOOKUP(A124,listing65!$A$2:$G$70,2,FALSE)</f>
        <v>25</v>
      </c>
      <c r="L124" s="23">
        <f t="shared" ca="1" si="17"/>
        <v>741.16666666666663</v>
      </c>
      <c r="M124" s="4">
        <f t="shared" ca="1" si="18"/>
        <v>14.841466156959749</v>
      </c>
      <c r="N124" s="4">
        <f t="shared" ca="1" si="19"/>
        <v>1.34922419608725</v>
      </c>
      <c r="O124" s="4">
        <f t="shared" ca="1" si="20"/>
        <v>2.6984483921744999</v>
      </c>
      <c r="P124" s="4">
        <f t="shared" ca="1" si="21"/>
        <v>0</v>
      </c>
      <c r="Q124" s="5">
        <f t="shared" si="16"/>
        <v>0.18181818181818182</v>
      </c>
      <c r="R124" s="5">
        <f t="shared" si="15"/>
        <v>0</v>
      </c>
    </row>
    <row r="125" spans="1:18" x14ac:dyDescent="0.3">
      <c r="A125" t="s">
        <v>30</v>
      </c>
      <c r="B125" t="str">
        <f>VLOOKUP(A125,kommun_VC!$A$2:$C$70,3,FALSE)</f>
        <v>Värnamoområdet</v>
      </c>
      <c r="C125">
        <v>2017</v>
      </c>
      <c r="D125">
        <v>214</v>
      </c>
      <c r="E125">
        <v>23</v>
      </c>
      <c r="F125">
        <v>10</v>
      </c>
      <c r="G125">
        <v>3</v>
      </c>
      <c r="H125">
        <v>1</v>
      </c>
      <c r="I125">
        <v>0</v>
      </c>
      <c r="J125">
        <f t="shared" si="8"/>
        <v>6</v>
      </c>
      <c r="K125">
        <f>VLOOKUP(A125,listing65!$A$2:$G$70,2,FALSE)</f>
        <v>25</v>
      </c>
      <c r="L125" s="23">
        <f t="shared" ca="1" si="17"/>
        <v>766.41666666666663</v>
      </c>
      <c r="M125" s="4">
        <f t="shared" ca="1" si="18"/>
        <v>13.047732956398827</v>
      </c>
      <c r="N125" s="4">
        <f t="shared" ca="1" si="19"/>
        <v>3.9143198869196483</v>
      </c>
      <c r="O125" s="4">
        <f t="shared" ca="1" si="20"/>
        <v>1.3047732956398825</v>
      </c>
      <c r="P125" s="4">
        <f t="shared" ca="1" si="21"/>
        <v>0</v>
      </c>
      <c r="Q125" s="5">
        <f t="shared" si="16"/>
        <v>0.1</v>
      </c>
      <c r="R125" s="5">
        <f t="shared" si="15"/>
        <v>0</v>
      </c>
    </row>
    <row r="126" spans="1:18" x14ac:dyDescent="0.3">
      <c r="A126" t="s">
        <v>30</v>
      </c>
      <c r="B126" t="str">
        <f>VLOOKUP(A126,kommun_VC!$A$2:$C$70,3,FALSE)</f>
        <v>Värnamoområdet</v>
      </c>
      <c r="C126">
        <v>2018</v>
      </c>
      <c r="D126">
        <v>246</v>
      </c>
      <c r="E126">
        <v>44</v>
      </c>
      <c r="F126">
        <v>16</v>
      </c>
      <c r="G126">
        <v>5</v>
      </c>
      <c r="H126">
        <v>3</v>
      </c>
      <c r="I126">
        <v>0</v>
      </c>
      <c r="J126">
        <f t="shared" si="8"/>
        <v>7</v>
      </c>
      <c r="K126">
        <f>VLOOKUP(A126,listing65!$A$2:$G$70,2,FALSE)</f>
        <v>25</v>
      </c>
      <c r="L126" s="23">
        <f t="shared" ca="1" si="17"/>
        <v>775.83333333333337</v>
      </c>
      <c r="M126" s="4">
        <f t="shared" ca="1" si="18"/>
        <v>20.622986036519869</v>
      </c>
      <c r="N126" s="4">
        <f t="shared" ca="1" si="19"/>
        <v>6.4446831364124595</v>
      </c>
      <c r="O126" s="4">
        <f t="shared" ca="1" si="20"/>
        <v>3.8668098818474759</v>
      </c>
      <c r="P126" s="4">
        <f t="shared" ca="1" si="21"/>
        <v>0</v>
      </c>
      <c r="Q126" s="5">
        <f t="shared" si="16"/>
        <v>0.1875</v>
      </c>
      <c r="R126" s="5">
        <f t="shared" si="15"/>
        <v>0</v>
      </c>
    </row>
    <row r="127" spans="1:18" x14ac:dyDescent="0.3">
      <c r="A127" t="s">
        <v>30</v>
      </c>
      <c r="B127" t="str">
        <f>VLOOKUP(A127,kommun_VC!$A$2:$C$70,3,FALSE)</f>
        <v>Värnamoområdet</v>
      </c>
      <c r="C127">
        <v>2019</v>
      </c>
      <c r="D127">
        <v>275</v>
      </c>
      <c r="E127">
        <v>37</v>
      </c>
      <c r="F127">
        <v>14</v>
      </c>
      <c r="G127">
        <v>4</v>
      </c>
      <c r="I127">
        <v>0</v>
      </c>
      <c r="J127">
        <f t="shared" si="8"/>
        <v>8</v>
      </c>
      <c r="K127">
        <f>VLOOKUP(A127,listing65!$A$2:$G$70,2,FALSE)</f>
        <v>25</v>
      </c>
      <c r="L127" s="23">
        <f t="shared" ca="1" si="17"/>
        <v>791.66666666666663</v>
      </c>
      <c r="M127" s="4">
        <f t="shared" ca="1" si="18"/>
        <v>17.684210526315791</v>
      </c>
      <c r="N127" s="4">
        <f t="shared" ca="1" si="19"/>
        <v>5.0526315789473681</v>
      </c>
      <c r="O127" s="4">
        <f t="shared" ca="1" si="20"/>
        <v>0</v>
      </c>
      <c r="P127" s="4">
        <f t="shared" ca="1" si="21"/>
        <v>0</v>
      </c>
      <c r="Q127" s="5">
        <f t="shared" si="16"/>
        <v>0</v>
      </c>
      <c r="R127" s="5">
        <f t="shared" si="15"/>
        <v>0</v>
      </c>
    </row>
    <row r="128" spans="1:18" x14ac:dyDescent="0.3">
      <c r="A128" t="s">
        <v>31</v>
      </c>
      <c r="B128" t="str">
        <f>VLOOKUP(A128,kommun_VC!$A$2:$C$70,3,FALSE)</f>
        <v>Värnamoområdet</v>
      </c>
      <c r="C128">
        <v>2014</v>
      </c>
      <c r="D128">
        <v>717</v>
      </c>
      <c r="E128">
        <v>88</v>
      </c>
      <c r="F128">
        <v>31</v>
      </c>
      <c r="G128">
        <v>15</v>
      </c>
      <c r="H128">
        <v>4</v>
      </c>
      <c r="I128">
        <v>2</v>
      </c>
      <c r="J128">
        <f t="shared" si="8"/>
        <v>3</v>
      </c>
      <c r="K128">
        <f>VLOOKUP(A128,listing65!$A$2:$G$70,2,FALSE)</f>
        <v>26</v>
      </c>
      <c r="L128" s="23">
        <f t="shared" ca="1" si="17"/>
        <v>1940.1666666666667</v>
      </c>
      <c r="M128" s="4">
        <f t="shared" ca="1" si="18"/>
        <v>15.978008762133838</v>
      </c>
      <c r="N128" s="4">
        <f t="shared" ca="1" si="19"/>
        <v>7.731294562322824</v>
      </c>
      <c r="O128" s="4">
        <f t="shared" ca="1" si="20"/>
        <v>2.0616785499527528</v>
      </c>
      <c r="P128" s="4">
        <f t="shared" ca="1" si="21"/>
        <v>1.0308392749763764</v>
      </c>
      <c r="Q128" s="5">
        <f t="shared" si="16"/>
        <v>0.12903225806451613</v>
      </c>
      <c r="R128" s="5">
        <f t="shared" si="15"/>
        <v>0.13333333333333333</v>
      </c>
    </row>
    <row r="129" spans="1:18" x14ac:dyDescent="0.3">
      <c r="A129" t="s">
        <v>31</v>
      </c>
      <c r="B129" t="str">
        <f>VLOOKUP(A129,kommun_VC!$A$2:$C$70,3,FALSE)</f>
        <v>Värnamoområdet</v>
      </c>
      <c r="C129">
        <v>2015</v>
      </c>
      <c r="D129">
        <v>791</v>
      </c>
      <c r="E129">
        <v>87</v>
      </c>
      <c r="F129">
        <v>25</v>
      </c>
      <c r="G129">
        <v>14</v>
      </c>
      <c r="H129">
        <v>5</v>
      </c>
      <c r="I129">
        <v>3</v>
      </c>
      <c r="J129">
        <f t="shared" si="8"/>
        <v>4</v>
      </c>
      <c r="K129">
        <f>VLOOKUP(A129,listing65!$A$2:$G$70,2,FALSE)</f>
        <v>26</v>
      </c>
      <c r="L129" s="23">
        <f t="shared" ca="1" si="17"/>
        <v>2111.3333333333335</v>
      </c>
      <c r="M129" s="4">
        <f t="shared" ca="1" si="18"/>
        <v>11.840858856962424</v>
      </c>
      <c r="N129" s="4">
        <f t="shared" ca="1" si="19"/>
        <v>6.630880959898958</v>
      </c>
      <c r="O129" s="4">
        <f t="shared" ca="1" si="20"/>
        <v>2.3681717713924848</v>
      </c>
      <c r="P129" s="4">
        <f t="shared" ca="1" si="21"/>
        <v>1.4209030628354911</v>
      </c>
      <c r="Q129" s="5">
        <f t="shared" si="16"/>
        <v>0.2</v>
      </c>
      <c r="R129" s="5">
        <f t="shared" si="15"/>
        <v>0.21428571428571427</v>
      </c>
    </row>
    <row r="130" spans="1:18" x14ac:dyDescent="0.3">
      <c r="A130" t="s">
        <v>31</v>
      </c>
      <c r="B130" t="str">
        <f>VLOOKUP(A130,kommun_VC!$A$2:$C$70,3,FALSE)</f>
        <v>Värnamoområdet</v>
      </c>
      <c r="C130">
        <v>2016</v>
      </c>
      <c r="D130">
        <v>760</v>
      </c>
      <c r="E130">
        <v>89</v>
      </c>
      <c r="F130">
        <v>26</v>
      </c>
      <c r="G130">
        <v>9</v>
      </c>
      <c r="H130">
        <v>3</v>
      </c>
      <c r="I130">
        <v>2</v>
      </c>
      <c r="J130">
        <f t="shared" si="8"/>
        <v>5</v>
      </c>
      <c r="K130">
        <f>VLOOKUP(A130,listing65!$A$2:$G$70,2,FALSE)</f>
        <v>26</v>
      </c>
      <c r="L130" s="23">
        <f t="shared" ca="1" si="17"/>
        <v>2138.9166666666665</v>
      </c>
      <c r="M130" s="4">
        <f t="shared" ca="1" si="18"/>
        <v>12.155686289788445</v>
      </c>
      <c r="N130" s="4">
        <f t="shared" ca="1" si="19"/>
        <v>4.2077375618498465</v>
      </c>
      <c r="O130" s="4">
        <f t="shared" ca="1" si="20"/>
        <v>1.4025791872832822</v>
      </c>
      <c r="P130" s="4">
        <f t="shared" ca="1" si="21"/>
        <v>0.93505279152218812</v>
      </c>
      <c r="Q130" s="5">
        <f t="shared" si="16"/>
        <v>0.11538461538461539</v>
      </c>
      <c r="R130" s="5">
        <f t="shared" si="15"/>
        <v>0.22222222222222221</v>
      </c>
    </row>
    <row r="131" spans="1:18" x14ac:dyDescent="0.3">
      <c r="A131" t="s">
        <v>31</v>
      </c>
      <c r="B131" t="str">
        <f>VLOOKUP(A131,kommun_VC!$A$2:$C$70,3,FALSE)</f>
        <v>Värnamoområdet</v>
      </c>
      <c r="C131">
        <v>2017</v>
      </c>
      <c r="D131">
        <v>757</v>
      </c>
      <c r="E131">
        <v>109</v>
      </c>
      <c r="F131">
        <v>44</v>
      </c>
      <c r="G131">
        <v>18</v>
      </c>
      <c r="H131">
        <v>9</v>
      </c>
      <c r="I131">
        <v>4</v>
      </c>
      <c r="J131">
        <f t="shared" ref="J131:J194" si="22">VLOOKUP(C131,$X$2:$Z$10,3,FALSE)</f>
        <v>6</v>
      </c>
      <c r="K131">
        <f>VLOOKUP(A131,listing65!$A$2:$G$70,2,FALSE)</f>
        <v>26</v>
      </c>
      <c r="L131" s="23">
        <f t="shared" ca="1" si="17"/>
        <v>2203.0833333333335</v>
      </c>
      <c r="M131" s="4">
        <f t="shared" ca="1" si="18"/>
        <v>19.972008926882776</v>
      </c>
      <c r="N131" s="4">
        <f t="shared" ca="1" si="19"/>
        <v>8.1703672882702261</v>
      </c>
      <c r="O131" s="4">
        <f t="shared" ca="1" si="20"/>
        <v>4.085183644135113</v>
      </c>
      <c r="P131" s="4">
        <f t="shared" ca="1" si="21"/>
        <v>1.8156371751711615</v>
      </c>
      <c r="Q131" s="5">
        <f t="shared" si="16"/>
        <v>0.20454545454545456</v>
      </c>
      <c r="R131" s="5">
        <f t="shared" ref="R131:R194" si="23">IFERROR(I131/G131,"")</f>
        <v>0.22222222222222221</v>
      </c>
    </row>
    <row r="132" spans="1:18" x14ac:dyDescent="0.3">
      <c r="A132" t="s">
        <v>31</v>
      </c>
      <c r="B132" t="str">
        <f>VLOOKUP(A132,kommun_VC!$A$2:$C$70,3,FALSE)</f>
        <v>Värnamoområdet</v>
      </c>
      <c r="C132">
        <v>2018</v>
      </c>
      <c r="D132">
        <v>899</v>
      </c>
      <c r="E132">
        <v>116</v>
      </c>
      <c r="F132">
        <v>24</v>
      </c>
      <c r="G132">
        <v>18</v>
      </c>
      <c r="H132">
        <v>6</v>
      </c>
      <c r="I132">
        <v>4</v>
      </c>
      <c r="J132">
        <f t="shared" si="22"/>
        <v>7</v>
      </c>
      <c r="K132">
        <f>VLOOKUP(A132,listing65!$A$2:$G$70,2,FALSE)</f>
        <v>26</v>
      </c>
      <c r="L132" s="23">
        <f t="shared" ca="1" si="17"/>
        <v>2742.5833333333335</v>
      </c>
      <c r="M132" s="4">
        <f t="shared" ca="1" si="18"/>
        <v>8.7508735681079255</v>
      </c>
      <c r="N132" s="4">
        <f t="shared" ca="1" si="19"/>
        <v>6.5631551760809455</v>
      </c>
      <c r="O132" s="4">
        <f t="shared" ca="1" si="20"/>
        <v>2.1877183920269814</v>
      </c>
      <c r="P132" s="4">
        <f t="shared" ca="1" si="21"/>
        <v>1.4584789280179877</v>
      </c>
      <c r="Q132" s="5">
        <f t="shared" si="16"/>
        <v>0.25</v>
      </c>
      <c r="R132" s="5">
        <f t="shared" si="23"/>
        <v>0.22222222222222221</v>
      </c>
    </row>
    <row r="133" spans="1:18" x14ac:dyDescent="0.3">
      <c r="A133" t="s">
        <v>31</v>
      </c>
      <c r="B133" t="str">
        <f>VLOOKUP(A133,kommun_VC!$A$2:$C$70,3,FALSE)</f>
        <v>Värnamoområdet</v>
      </c>
      <c r="C133">
        <v>2019</v>
      </c>
      <c r="D133">
        <v>991</v>
      </c>
      <c r="E133">
        <v>140</v>
      </c>
      <c r="F133">
        <v>23</v>
      </c>
      <c r="G133">
        <v>18</v>
      </c>
      <c r="H133">
        <v>5</v>
      </c>
      <c r="I133">
        <v>7</v>
      </c>
      <c r="J133">
        <f t="shared" si="22"/>
        <v>8</v>
      </c>
      <c r="K133">
        <f>VLOOKUP(A133,listing65!$A$2:$G$70,2,FALSE)</f>
        <v>26</v>
      </c>
      <c r="L133" s="23">
        <f t="shared" ca="1" si="17"/>
        <v>3091.75</v>
      </c>
      <c r="M133" s="4">
        <f t="shared" ca="1" si="18"/>
        <v>7.4391525834883163</v>
      </c>
      <c r="N133" s="4">
        <f t="shared" ca="1" si="19"/>
        <v>5.8219455001212905</v>
      </c>
      <c r="O133" s="4">
        <f t="shared" ca="1" si="20"/>
        <v>1.6172070833670251</v>
      </c>
      <c r="P133" s="4">
        <f t="shared" ca="1" si="21"/>
        <v>2.2640899167138349</v>
      </c>
      <c r="Q133" s="5">
        <f t="shared" si="16"/>
        <v>0.21739130434782608</v>
      </c>
      <c r="R133" s="5">
        <f t="shared" si="23"/>
        <v>0.3888888888888889</v>
      </c>
    </row>
    <row r="134" spans="1:18" x14ac:dyDescent="0.3">
      <c r="A134" t="s">
        <v>33</v>
      </c>
      <c r="B134" t="str">
        <f>VLOOKUP(A134,kommun_VC!$A$2:$C$70,3,FALSE)</f>
        <v>Värnamoområdet</v>
      </c>
      <c r="C134">
        <v>2014</v>
      </c>
      <c r="D134">
        <v>598</v>
      </c>
      <c r="E134">
        <v>88</v>
      </c>
      <c r="F134">
        <v>18</v>
      </c>
      <c r="G134">
        <v>18</v>
      </c>
      <c r="H134">
        <v>10</v>
      </c>
      <c r="I134">
        <v>11</v>
      </c>
      <c r="J134">
        <f t="shared" si="22"/>
        <v>3</v>
      </c>
      <c r="K134">
        <f>VLOOKUP(A134,listing65!$A$2:$G$70,2,FALSE)</f>
        <v>28</v>
      </c>
      <c r="L134" s="23">
        <f t="shared" ca="1" si="17"/>
        <v>1524.0833333333333</v>
      </c>
      <c r="M134" s="4">
        <f t="shared" ca="1" si="18"/>
        <v>11.810377822734978</v>
      </c>
      <c r="N134" s="4">
        <f t="shared" ca="1" si="19"/>
        <v>11.810377822734978</v>
      </c>
      <c r="O134" s="4">
        <f t="shared" ca="1" si="20"/>
        <v>6.5613210126305432</v>
      </c>
      <c r="P134" s="4">
        <f t="shared" ca="1" si="21"/>
        <v>7.2174531138935976</v>
      </c>
      <c r="Q134" s="5">
        <f t="shared" si="16"/>
        <v>0.55555555555555558</v>
      </c>
      <c r="R134" s="5">
        <f t="shared" si="23"/>
        <v>0.61111111111111116</v>
      </c>
    </row>
    <row r="135" spans="1:18" x14ac:dyDescent="0.3">
      <c r="A135" t="s">
        <v>33</v>
      </c>
      <c r="B135" t="str">
        <f>VLOOKUP(A135,kommun_VC!$A$2:$C$70,3,FALSE)</f>
        <v>Värnamoområdet</v>
      </c>
      <c r="C135">
        <v>2015</v>
      </c>
      <c r="D135">
        <v>632</v>
      </c>
      <c r="E135">
        <v>73</v>
      </c>
      <c r="F135">
        <v>29</v>
      </c>
      <c r="G135">
        <v>14</v>
      </c>
      <c r="H135">
        <v>3</v>
      </c>
      <c r="I135">
        <v>1</v>
      </c>
      <c r="J135">
        <f t="shared" si="22"/>
        <v>4</v>
      </c>
      <c r="K135">
        <f>VLOOKUP(A135,listing65!$A$2:$G$70,2,FALSE)</f>
        <v>28</v>
      </c>
      <c r="L135" s="23">
        <f t="shared" ca="1" si="17"/>
        <v>1675.0833333333333</v>
      </c>
      <c r="M135" s="4">
        <f t="shared" ca="1" si="18"/>
        <v>17.312571513855033</v>
      </c>
      <c r="N135" s="4">
        <f t="shared" ca="1" si="19"/>
        <v>8.35779314461967</v>
      </c>
      <c r="O135" s="4">
        <f t="shared" ca="1" si="20"/>
        <v>1.7909556738470724</v>
      </c>
      <c r="P135" s="4">
        <f t="shared" ca="1" si="21"/>
        <v>0.59698522461569081</v>
      </c>
      <c r="Q135" s="5">
        <f t="shared" si="16"/>
        <v>0.10344827586206896</v>
      </c>
      <c r="R135" s="5">
        <f t="shared" si="23"/>
        <v>7.1428571428571425E-2</v>
      </c>
    </row>
    <row r="136" spans="1:18" x14ac:dyDescent="0.3">
      <c r="A136" t="s">
        <v>33</v>
      </c>
      <c r="B136" t="str">
        <f>VLOOKUP(A136,kommun_VC!$A$2:$C$70,3,FALSE)</f>
        <v>Värnamoområdet</v>
      </c>
      <c r="C136">
        <v>2016</v>
      </c>
      <c r="D136">
        <v>581</v>
      </c>
      <c r="E136">
        <v>68</v>
      </c>
      <c r="F136">
        <v>18</v>
      </c>
      <c r="G136">
        <v>4</v>
      </c>
      <c r="H136">
        <v>4</v>
      </c>
      <c r="I136">
        <v>0</v>
      </c>
      <c r="J136">
        <f t="shared" si="22"/>
        <v>5</v>
      </c>
      <c r="K136">
        <f>VLOOKUP(A136,listing65!$A$2:$G$70,2,FALSE)</f>
        <v>28</v>
      </c>
      <c r="L136" s="23">
        <f t="shared" ca="1" si="17"/>
        <v>1704.6666666666667</v>
      </c>
      <c r="M136" s="4">
        <f t="shared" ca="1" si="18"/>
        <v>10.559249120062573</v>
      </c>
      <c r="N136" s="4">
        <f t="shared" ca="1" si="19"/>
        <v>2.3464998044583494</v>
      </c>
      <c r="O136" s="4">
        <f t="shared" ca="1" si="20"/>
        <v>2.3464998044583494</v>
      </c>
      <c r="P136" s="4">
        <f t="shared" ca="1" si="21"/>
        <v>0</v>
      </c>
      <c r="Q136" s="5">
        <f t="shared" si="16"/>
        <v>0.22222222222222221</v>
      </c>
      <c r="R136" s="5">
        <f t="shared" si="23"/>
        <v>0</v>
      </c>
    </row>
    <row r="137" spans="1:18" x14ac:dyDescent="0.3">
      <c r="A137" t="s">
        <v>33</v>
      </c>
      <c r="B137" t="str">
        <f>VLOOKUP(A137,kommun_VC!$A$2:$C$70,3,FALSE)</f>
        <v>Värnamoområdet</v>
      </c>
      <c r="C137">
        <v>2017</v>
      </c>
      <c r="D137">
        <v>647</v>
      </c>
      <c r="E137">
        <v>74</v>
      </c>
      <c r="F137">
        <v>13</v>
      </c>
      <c r="G137">
        <v>10</v>
      </c>
      <c r="I137">
        <v>3</v>
      </c>
      <c r="J137">
        <f t="shared" si="22"/>
        <v>6</v>
      </c>
      <c r="K137">
        <f>VLOOKUP(A137,listing65!$A$2:$G$70,2,FALSE)</f>
        <v>28</v>
      </c>
      <c r="L137" s="23">
        <f t="shared" ca="1" si="17"/>
        <v>2059.75</v>
      </c>
      <c r="M137" s="4">
        <f t="shared" ca="1" si="18"/>
        <v>6.3114455637820122</v>
      </c>
      <c r="N137" s="4">
        <f t="shared" ca="1" si="19"/>
        <v>4.8549581259861636</v>
      </c>
      <c r="O137" s="4">
        <f t="shared" ca="1" si="20"/>
        <v>0</v>
      </c>
      <c r="P137" s="4">
        <f t="shared" ca="1" si="21"/>
        <v>1.456487437795849</v>
      </c>
      <c r="Q137" s="5">
        <f t="shared" si="16"/>
        <v>0</v>
      </c>
      <c r="R137" s="5">
        <f t="shared" si="23"/>
        <v>0.3</v>
      </c>
    </row>
    <row r="138" spans="1:18" x14ac:dyDescent="0.3">
      <c r="A138" t="s">
        <v>33</v>
      </c>
      <c r="B138" t="str">
        <f>VLOOKUP(A138,kommun_VC!$A$2:$C$70,3,FALSE)</f>
        <v>Värnamoområdet</v>
      </c>
      <c r="C138">
        <v>2018</v>
      </c>
      <c r="D138">
        <v>834</v>
      </c>
      <c r="E138">
        <v>140</v>
      </c>
      <c r="F138">
        <v>31</v>
      </c>
      <c r="G138">
        <v>17</v>
      </c>
      <c r="H138">
        <v>9</v>
      </c>
      <c r="I138">
        <v>4</v>
      </c>
      <c r="J138">
        <f t="shared" si="22"/>
        <v>7</v>
      </c>
      <c r="K138">
        <f>VLOOKUP(A138,listing65!$A$2:$G$70,2,FALSE)</f>
        <v>28</v>
      </c>
      <c r="L138" s="23">
        <f t="shared" ca="1" si="17"/>
        <v>2409.1666666666665</v>
      </c>
      <c r="M138" s="4">
        <f t="shared" ca="1" si="18"/>
        <v>12.867519889311659</v>
      </c>
      <c r="N138" s="4">
        <f t="shared" ca="1" si="19"/>
        <v>7.0563818747838125</v>
      </c>
      <c r="O138" s="4">
        <f t="shared" ca="1" si="20"/>
        <v>3.7357315807679008</v>
      </c>
      <c r="P138" s="4">
        <f t="shared" ca="1" si="21"/>
        <v>1.6603251470079559</v>
      </c>
      <c r="Q138" s="5">
        <f t="shared" si="16"/>
        <v>0.29032258064516131</v>
      </c>
      <c r="R138" s="5">
        <f t="shared" si="23"/>
        <v>0.23529411764705882</v>
      </c>
    </row>
    <row r="139" spans="1:18" x14ac:dyDescent="0.3">
      <c r="A139" t="s">
        <v>33</v>
      </c>
      <c r="B139" t="str">
        <f>VLOOKUP(A139,kommun_VC!$A$2:$C$70,3,FALSE)</f>
        <v>Värnamoområdet</v>
      </c>
      <c r="C139">
        <v>2019</v>
      </c>
      <c r="D139">
        <v>741</v>
      </c>
      <c r="E139">
        <v>87</v>
      </c>
      <c r="F139">
        <v>20</v>
      </c>
      <c r="G139">
        <v>10</v>
      </c>
      <c r="H139">
        <v>2</v>
      </c>
      <c r="I139">
        <v>2</v>
      </c>
      <c r="J139">
        <f t="shared" si="22"/>
        <v>8</v>
      </c>
      <c r="K139">
        <f>VLOOKUP(A139,listing65!$A$2:$G$70,2,FALSE)</f>
        <v>28</v>
      </c>
      <c r="L139" s="23">
        <f t="shared" ca="1" si="17"/>
        <v>2430.9166666666665</v>
      </c>
      <c r="M139" s="4">
        <f t="shared" ca="1" si="18"/>
        <v>8.2273490795653217</v>
      </c>
      <c r="N139" s="4">
        <f t="shared" ca="1" si="19"/>
        <v>4.1136745397826608</v>
      </c>
      <c r="O139" s="4">
        <f t="shared" ca="1" si="20"/>
        <v>0.82273490795653226</v>
      </c>
      <c r="P139" s="4">
        <f t="shared" ca="1" si="21"/>
        <v>0.82273490795653226</v>
      </c>
      <c r="Q139" s="5">
        <f t="shared" si="16"/>
        <v>0.1</v>
      </c>
      <c r="R139" s="5">
        <f t="shared" si="23"/>
        <v>0.2</v>
      </c>
    </row>
    <row r="140" spans="1:18" x14ac:dyDescent="0.3">
      <c r="A140" t="s">
        <v>35</v>
      </c>
      <c r="B140" t="str">
        <f>VLOOKUP(A140,kommun_VC!$A$2:$C$70,3,FALSE)</f>
        <v>Värnamoområdet</v>
      </c>
      <c r="C140">
        <v>2014</v>
      </c>
      <c r="D140">
        <v>419</v>
      </c>
      <c r="E140">
        <v>56</v>
      </c>
      <c r="F140">
        <v>16</v>
      </c>
      <c r="G140">
        <v>3</v>
      </c>
      <c r="H140">
        <v>3</v>
      </c>
      <c r="I140">
        <v>1</v>
      </c>
      <c r="J140">
        <f t="shared" si="22"/>
        <v>3</v>
      </c>
      <c r="K140">
        <f>VLOOKUP(A140,listing65!$A$2:$G$70,2,FALSE)</f>
        <v>31</v>
      </c>
      <c r="L140" s="23">
        <f t="shared" ca="1" si="17"/>
        <v>1113.0833333333333</v>
      </c>
      <c r="M140" s="4">
        <f t="shared" ca="1" si="18"/>
        <v>14.374485288612712</v>
      </c>
      <c r="N140" s="4">
        <f t="shared" ca="1" si="19"/>
        <v>2.6952159916148837</v>
      </c>
      <c r="O140" s="4">
        <f t="shared" ca="1" si="20"/>
        <v>2.6952159916148837</v>
      </c>
      <c r="P140" s="4">
        <f t="shared" ca="1" si="21"/>
        <v>0.89840533053829452</v>
      </c>
      <c r="Q140" s="5">
        <f t="shared" si="16"/>
        <v>0.1875</v>
      </c>
      <c r="R140" s="5">
        <f t="shared" si="23"/>
        <v>0.33333333333333331</v>
      </c>
    </row>
    <row r="141" spans="1:18" x14ac:dyDescent="0.3">
      <c r="A141" t="s">
        <v>35</v>
      </c>
      <c r="B141" t="str">
        <f>VLOOKUP(A141,kommun_VC!$A$2:$C$70,3,FALSE)</f>
        <v>Värnamoområdet</v>
      </c>
      <c r="C141">
        <v>2015</v>
      </c>
      <c r="D141">
        <v>429</v>
      </c>
      <c r="E141">
        <v>55</v>
      </c>
      <c r="F141">
        <v>13</v>
      </c>
      <c r="G141">
        <v>2</v>
      </c>
      <c r="H141">
        <v>3</v>
      </c>
      <c r="I141">
        <v>0</v>
      </c>
      <c r="J141">
        <f t="shared" si="22"/>
        <v>4</v>
      </c>
      <c r="K141">
        <f>VLOOKUP(A141,listing65!$A$2:$G$70,2,FALSE)</f>
        <v>31</v>
      </c>
      <c r="L141" s="23">
        <f t="shared" ca="1" si="17"/>
        <v>1126.6666666666667</v>
      </c>
      <c r="M141" s="4">
        <f t="shared" ca="1" si="18"/>
        <v>11.538461538461537</v>
      </c>
      <c r="N141" s="4">
        <f t="shared" ca="1" si="19"/>
        <v>1.7751479289940828</v>
      </c>
      <c r="O141" s="4">
        <f t="shared" ca="1" si="20"/>
        <v>2.6627218934911241</v>
      </c>
      <c r="P141" s="4">
        <f t="shared" ca="1" si="21"/>
        <v>0</v>
      </c>
      <c r="Q141" s="5">
        <f t="shared" si="16"/>
        <v>0.23076923076923078</v>
      </c>
      <c r="R141" s="5">
        <f t="shared" si="23"/>
        <v>0</v>
      </c>
    </row>
    <row r="142" spans="1:18" x14ac:dyDescent="0.3">
      <c r="A142" t="s">
        <v>35</v>
      </c>
      <c r="B142" t="str">
        <f>VLOOKUP(A142,kommun_VC!$A$2:$C$70,3,FALSE)</f>
        <v>Värnamoområdet</v>
      </c>
      <c r="C142">
        <v>2016</v>
      </c>
      <c r="D142">
        <v>386</v>
      </c>
      <c r="E142">
        <v>51</v>
      </c>
      <c r="F142">
        <v>10</v>
      </c>
      <c r="G142">
        <v>1</v>
      </c>
      <c r="H142">
        <v>3</v>
      </c>
      <c r="I142">
        <v>0</v>
      </c>
      <c r="J142">
        <f t="shared" si="22"/>
        <v>5</v>
      </c>
      <c r="K142">
        <f>VLOOKUP(A142,listing65!$A$2:$G$70,2,FALSE)</f>
        <v>31</v>
      </c>
      <c r="L142" s="23">
        <f t="shared" ca="1" si="17"/>
        <v>1150.8333333333333</v>
      </c>
      <c r="M142" s="4">
        <f t="shared" ca="1" si="18"/>
        <v>8.689355539464156</v>
      </c>
      <c r="N142" s="4">
        <f t="shared" ca="1" si="19"/>
        <v>0.86893555394641564</v>
      </c>
      <c r="O142" s="4">
        <f t="shared" ca="1" si="20"/>
        <v>2.6068066618392471</v>
      </c>
      <c r="P142" s="4">
        <f t="shared" ca="1" si="21"/>
        <v>0</v>
      </c>
      <c r="Q142" s="5">
        <f t="shared" si="16"/>
        <v>0.3</v>
      </c>
      <c r="R142" s="5">
        <f t="shared" si="23"/>
        <v>0</v>
      </c>
    </row>
    <row r="143" spans="1:18" x14ac:dyDescent="0.3">
      <c r="A143" t="s">
        <v>35</v>
      </c>
      <c r="B143" t="str">
        <f>VLOOKUP(A143,kommun_VC!$A$2:$C$70,3,FALSE)</f>
        <v>Värnamoområdet</v>
      </c>
      <c r="C143">
        <v>2017</v>
      </c>
      <c r="D143">
        <v>396</v>
      </c>
      <c r="E143">
        <v>44</v>
      </c>
      <c r="F143">
        <v>19</v>
      </c>
      <c r="G143">
        <v>6</v>
      </c>
      <c r="H143">
        <v>1</v>
      </c>
      <c r="I143">
        <v>1</v>
      </c>
      <c r="J143">
        <f t="shared" si="22"/>
        <v>6</v>
      </c>
      <c r="K143">
        <f>VLOOKUP(A143,listing65!$A$2:$G$70,2,FALSE)</f>
        <v>31</v>
      </c>
      <c r="L143" s="23">
        <f t="shared" ca="1" si="17"/>
        <v>1176.6666666666667</v>
      </c>
      <c r="M143" s="4">
        <f t="shared" ca="1" si="18"/>
        <v>16.147308781869686</v>
      </c>
      <c r="N143" s="4">
        <f t="shared" ca="1" si="19"/>
        <v>5.0991501416430598</v>
      </c>
      <c r="O143" s="4">
        <f t="shared" ca="1" si="20"/>
        <v>0.84985835694050993</v>
      </c>
      <c r="P143" s="4">
        <f t="shared" ca="1" si="21"/>
        <v>0.84985835694050993</v>
      </c>
      <c r="Q143" s="5">
        <f t="shared" si="16"/>
        <v>5.2631578947368418E-2</v>
      </c>
      <c r="R143" s="5">
        <f t="shared" si="23"/>
        <v>0.16666666666666666</v>
      </c>
    </row>
    <row r="144" spans="1:18" x14ac:dyDescent="0.3">
      <c r="A144" t="s">
        <v>35</v>
      </c>
      <c r="B144" t="str">
        <f>VLOOKUP(A144,kommun_VC!$A$2:$C$70,3,FALSE)</f>
        <v>Värnamoområdet</v>
      </c>
      <c r="C144">
        <v>2018</v>
      </c>
      <c r="D144">
        <v>375</v>
      </c>
      <c r="E144">
        <v>46</v>
      </c>
      <c r="F144">
        <v>16</v>
      </c>
      <c r="G144">
        <v>5</v>
      </c>
      <c r="H144">
        <v>4</v>
      </c>
      <c r="I144">
        <v>0</v>
      </c>
      <c r="J144">
        <f t="shared" si="22"/>
        <v>7</v>
      </c>
      <c r="K144">
        <f>VLOOKUP(A144,listing65!$A$2:$G$70,2,FALSE)</f>
        <v>31</v>
      </c>
      <c r="L144" s="23">
        <f t="shared" ca="1" si="17"/>
        <v>1175.0833333333333</v>
      </c>
      <c r="M144" s="4">
        <f t="shared" ca="1" si="18"/>
        <v>13.616055598893697</v>
      </c>
      <c r="N144" s="4">
        <f t="shared" ca="1" si="19"/>
        <v>4.2550173746542805</v>
      </c>
      <c r="O144" s="4">
        <f t="shared" ca="1" si="20"/>
        <v>3.4040138997234242</v>
      </c>
      <c r="P144" s="4">
        <f t="shared" ca="1" si="21"/>
        <v>0</v>
      </c>
      <c r="Q144" s="5">
        <f t="shared" ref="Q144:Q182" si="24">IFERROR(H144/F144,"")</f>
        <v>0.25</v>
      </c>
      <c r="R144" s="5">
        <f t="shared" si="23"/>
        <v>0</v>
      </c>
    </row>
    <row r="145" spans="1:18" x14ac:dyDescent="0.3">
      <c r="A145" t="s">
        <v>35</v>
      </c>
      <c r="B145" t="str">
        <f>VLOOKUP(A145,kommun_VC!$A$2:$C$70,3,FALSE)</f>
        <v>Värnamoområdet</v>
      </c>
      <c r="C145">
        <v>2019</v>
      </c>
      <c r="D145">
        <v>352</v>
      </c>
      <c r="E145">
        <v>46</v>
      </c>
      <c r="F145">
        <v>14</v>
      </c>
      <c r="G145">
        <v>5</v>
      </c>
      <c r="H145">
        <v>3</v>
      </c>
      <c r="I145">
        <v>2</v>
      </c>
      <c r="J145">
        <f t="shared" si="22"/>
        <v>8</v>
      </c>
      <c r="K145">
        <f>VLOOKUP(A145,listing65!$A$2:$G$70,2,FALSE)</f>
        <v>31</v>
      </c>
      <c r="L145" s="23">
        <f t="shared" ca="1" si="17"/>
        <v>1175.25</v>
      </c>
      <c r="M145" s="4">
        <f t="shared" ca="1" si="18"/>
        <v>11.912359072537757</v>
      </c>
      <c r="N145" s="4">
        <f t="shared" ca="1" si="19"/>
        <v>4.2544139544777702</v>
      </c>
      <c r="O145" s="4">
        <f t="shared" ca="1" si="20"/>
        <v>2.5526483726866624</v>
      </c>
      <c r="P145" s="4">
        <f t="shared" ca="1" si="21"/>
        <v>1.7017655817911082</v>
      </c>
      <c r="Q145" s="5">
        <f t="shared" si="24"/>
        <v>0.21428571428571427</v>
      </c>
      <c r="R145" s="5">
        <f t="shared" si="23"/>
        <v>0.4</v>
      </c>
    </row>
    <row r="146" spans="1:18" x14ac:dyDescent="0.3">
      <c r="A146" t="s">
        <v>36</v>
      </c>
      <c r="B146" t="str">
        <f>VLOOKUP(A146,kommun_VC!$A$2:$C$70,3,FALSE)</f>
        <v>Värnamoområdet</v>
      </c>
      <c r="C146">
        <v>2014</v>
      </c>
      <c r="D146">
        <v>740</v>
      </c>
      <c r="E146">
        <v>121</v>
      </c>
      <c r="F146">
        <v>24</v>
      </c>
      <c r="G146">
        <v>12</v>
      </c>
      <c r="H146">
        <v>3</v>
      </c>
      <c r="I146">
        <v>6</v>
      </c>
      <c r="J146">
        <f t="shared" si="22"/>
        <v>3</v>
      </c>
      <c r="K146">
        <f>VLOOKUP(A146,listing65!$A$2:$G$70,2,FALSE)</f>
        <v>32</v>
      </c>
      <c r="L146" s="23">
        <f t="shared" ca="1" si="17"/>
        <v>1776.0833333333333</v>
      </c>
      <c r="M146" s="4">
        <f t="shared" ca="1" si="18"/>
        <v>13.512879463238399</v>
      </c>
      <c r="N146" s="4">
        <f t="shared" ca="1" si="19"/>
        <v>6.7564397316191993</v>
      </c>
      <c r="O146" s="4">
        <f t="shared" ca="1" si="20"/>
        <v>1.6891099329047998</v>
      </c>
      <c r="P146" s="4">
        <f t="shared" ca="1" si="21"/>
        <v>3.3782198658095997</v>
      </c>
      <c r="Q146" s="5">
        <f t="shared" si="24"/>
        <v>0.125</v>
      </c>
      <c r="R146" s="5">
        <f t="shared" si="23"/>
        <v>0.5</v>
      </c>
    </row>
    <row r="147" spans="1:18" x14ac:dyDescent="0.3">
      <c r="A147" t="s">
        <v>36</v>
      </c>
      <c r="B147" t="str">
        <f>VLOOKUP(A147,kommun_VC!$A$2:$C$70,3,FALSE)</f>
        <v>Värnamoområdet</v>
      </c>
      <c r="C147">
        <v>2015</v>
      </c>
      <c r="D147">
        <v>657</v>
      </c>
      <c r="E147">
        <v>81</v>
      </c>
      <c r="F147">
        <v>15</v>
      </c>
      <c r="G147">
        <v>10</v>
      </c>
      <c r="H147">
        <v>2</v>
      </c>
      <c r="I147">
        <v>2</v>
      </c>
      <c r="J147">
        <f t="shared" si="22"/>
        <v>4</v>
      </c>
      <c r="K147">
        <f>VLOOKUP(A147,listing65!$A$2:$G$70,2,FALSE)</f>
        <v>32</v>
      </c>
      <c r="L147" s="23">
        <f t="shared" ca="1" si="17"/>
        <v>1842.25</v>
      </c>
      <c r="M147" s="4">
        <f t="shared" ca="1" si="18"/>
        <v>8.1422173972045062</v>
      </c>
      <c r="N147" s="4">
        <f t="shared" ca="1" si="19"/>
        <v>5.4281449314696699</v>
      </c>
      <c r="O147" s="4">
        <f t="shared" ca="1" si="20"/>
        <v>1.0856289862939341</v>
      </c>
      <c r="P147" s="4">
        <f t="shared" ca="1" si="21"/>
        <v>1.0856289862939341</v>
      </c>
      <c r="Q147" s="5">
        <f t="shared" si="24"/>
        <v>0.13333333333333333</v>
      </c>
      <c r="R147" s="5">
        <f t="shared" si="23"/>
        <v>0.2</v>
      </c>
    </row>
    <row r="148" spans="1:18" x14ac:dyDescent="0.3">
      <c r="A148" t="s">
        <v>36</v>
      </c>
      <c r="B148" t="str">
        <f>VLOOKUP(A148,kommun_VC!$A$2:$C$70,3,FALSE)</f>
        <v>Värnamoområdet</v>
      </c>
      <c r="C148">
        <v>2016</v>
      </c>
      <c r="D148">
        <v>672</v>
      </c>
      <c r="E148">
        <v>94</v>
      </c>
      <c r="F148">
        <v>13</v>
      </c>
      <c r="G148">
        <v>10</v>
      </c>
      <c r="H148">
        <v>3</v>
      </c>
      <c r="I148">
        <v>2</v>
      </c>
      <c r="J148">
        <f t="shared" si="22"/>
        <v>5</v>
      </c>
      <c r="K148">
        <f>VLOOKUP(A148,listing65!$A$2:$G$70,2,FALSE)</f>
        <v>32</v>
      </c>
      <c r="L148" s="23">
        <f t="shared" ca="1" si="17"/>
        <v>1890.75</v>
      </c>
      <c r="M148" s="4">
        <f t="shared" ca="1" si="18"/>
        <v>6.8755784741504691</v>
      </c>
      <c r="N148" s="4">
        <f t="shared" ca="1" si="19"/>
        <v>5.2889065185772841</v>
      </c>
      <c r="O148" s="4">
        <f t="shared" ca="1" si="20"/>
        <v>1.5866719555731852</v>
      </c>
      <c r="P148" s="4">
        <f t="shared" ca="1" si="21"/>
        <v>1.0577813037154569</v>
      </c>
      <c r="Q148" s="5">
        <f t="shared" si="24"/>
        <v>0.23076923076923078</v>
      </c>
      <c r="R148" s="5">
        <f t="shared" si="23"/>
        <v>0.2</v>
      </c>
    </row>
    <row r="149" spans="1:18" x14ac:dyDescent="0.3">
      <c r="A149" t="s">
        <v>36</v>
      </c>
      <c r="B149" t="str">
        <f>VLOOKUP(A149,kommun_VC!$A$2:$C$70,3,FALSE)</f>
        <v>Värnamoområdet</v>
      </c>
      <c r="C149">
        <v>2017</v>
      </c>
      <c r="D149">
        <v>640</v>
      </c>
      <c r="E149">
        <v>78</v>
      </c>
      <c r="F149">
        <v>20</v>
      </c>
      <c r="G149">
        <v>9</v>
      </c>
      <c r="H149">
        <v>1</v>
      </c>
      <c r="I149">
        <v>2</v>
      </c>
      <c r="J149">
        <f t="shared" si="22"/>
        <v>6</v>
      </c>
      <c r="K149">
        <f>VLOOKUP(A149,listing65!$A$2:$G$70,2,FALSE)</f>
        <v>32</v>
      </c>
      <c r="L149" s="23">
        <f t="shared" ca="1" si="17"/>
        <v>1929.9166666666667</v>
      </c>
      <c r="M149" s="4">
        <f t="shared" ca="1" si="18"/>
        <v>10.363141759143314</v>
      </c>
      <c r="N149" s="4">
        <f t="shared" ca="1" si="19"/>
        <v>4.6634137916144907</v>
      </c>
      <c r="O149" s="4">
        <f t="shared" ca="1" si="20"/>
        <v>0.51815708795716564</v>
      </c>
      <c r="P149" s="4">
        <f t="shared" ca="1" si="21"/>
        <v>1.0363141759143313</v>
      </c>
      <c r="Q149" s="5">
        <f t="shared" si="24"/>
        <v>0.05</v>
      </c>
      <c r="R149" s="5">
        <f t="shared" si="23"/>
        <v>0.22222222222222221</v>
      </c>
    </row>
    <row r="150" spans="1:18" x14ac:dyDescent="0.3">
      <c r="A150" t="s">
        <v>36</v>
      </c>
      <c r="B150" t="str">
        <f>VLOOKUP(A150,kommun_VC!$A$2:$C$70,3,FALSE)</f>
        <v>Värnamoområdet</v>
      </c>
      <c r="C150">
        <v>2018</v>
      </c>
      <c r="D150">
        <v>552</v>
      </c>
      <c r="E150">
        <v>64</v>
      </c>
      <c r="F150">
        <v>26</v>
      </c>
      <c r="G150">
        <v>6</v>
      </c>
      <c r="H150">
        <v>3</v>
      </c>
      <c r="I150">
        <v>1</v>
      </c>
      <c r="J150">
        <f t="shared" si="22"/>
        <v>7</v>
      </c>
      <c r="K150">
        <f>VLOOKUP(A150,listing65!$A$2:$G$70,2,FALSE)</f>
        <v>32</v>
      </c>
      <c r="L150" s="23">
        <f t="shared" ca="1" si="17"/>
        <v>1972.6666666666667</v>
      </c>
      <c r="M150" s="4">
        <f t="shared" ca="1" si="18"/>
        <v>13.18012842176411</v>
      </c>
      <c r="N150" s="4">
        <f t="shared" ca="1" si="19"/>
        <v>3.0415680973301793</v>
      </c>
      <c r="O150" s="4">
        <f t="shared" ca="1" si="20"/>
        <v>1.5207840486650896</v>
      </c>
      <c r="P150" s="4">
        <f t="shared" ca="1" si="21"/>
        <v>0.50692801622169659</v>
      </c>
      <c r="Q150" s="5">
        <f t="shared" si="24"/>
        <v>0.11538461538461539</v>
      </c>
      <c r="R150" s="5">
        <f t="shared" si="23"/>
        <v>0.16666666666666666</v>
      </c>
    </row>
    <row r="151" spans="1:18" x14ac:dyDescent="0.3">
      <c r="A151" t="s">
        <v>36</v>
      </c>
      <c r="B151" t="str">
        <f>VLOOKUP(A151,kommun_VC!$A$2:$C$70,3,FALSE)</f>
        <v>Värnamoområdet</v>
      </c>
      <c r="C151">
        <v>2019</v>
      </c>
      <c r="D151">
        <v>610</v>
      </c>
      <c r="E151">
        <v>72</v>
      </c>
      <c r="F151">
        <v>10</v>
      </c>
      <c r="G151">
        <v>6</v>
      </c>
      <c r="H151">
        <v>1</v>
      </c>
      <c r="I151">
        <v>0</v>
      </c>
      <c r="J151">
        <f t="shared" si="22"/>
        <v>8</v>
      </c>
      <c r="K151">
        <f>VLOOKUP(A151,listing65!$A$2:$G$70,2,FALSE)</f>
        <v>32</v>
      </c>
      <c r="L151" s="23">
        <f t="shared" ca="1" si="17"/>
        <v>2038.5</v>
      </c>
      <c r="M151" s="4">
        <f t="shared" ca="1" si="18"/>
        <v>4.9055678194751042</v>
      </c>
      <c r="N151" s="4">
        <f t="shared" ca="1" si="19"/>
        <v>2.9433406916850626</v>
      </c>
      <c r="O151" s="4">
        <f t="shared" ca="1" si="20"/>
        <v>0.4905567819475104</v>
      </c>
      <c r="P151" s="4">
        <f t="shared" ca="1" si="21"/>
        <v>0</v>
      </c>
      <c r="Q151" s="5">
        <f t="shared" si="24"/>
        <v>0.1</v>
      </c>
      <c r="R151" s="5">
        <f t="shared" si="23"/>
        <v>0</v>
      </c>
    </row>
    <row r="152" spans="1:18" x14ac:dyDescent="0.3">
      <c r="A152" t="s">
        <v>37</v>
      </c>
      <c r="B152" t="str">
        <f>VLOOKUP(A152,kommun_VC!$A$2:$C$70,3,FALSE)</f>
        <v>Höglandet</v>
      </c>
      <c r="C152">
        <v>2014</v>
      </c>
      <c r="D152">
        <v>528</v>
      </c>
      <c r="E152">
        <v>77</v>
      </c>
      <c r="F152">
        <v>19</v>
      </c>
      <c r="G152">
        <v>7</v>
      </c>
      <c r="H152">
        <v>3</v>
      </c>
      <c r="I152">
        <v>1</v>
      </c>
      <c r="J152">
        <f t="shared" si="22"/>
        <v>3</v>
      </c>
      <c r="K152">
        <f>VLOOKUP(A152,listing65!$A$2:$G$70,2,FALSE)</f>
        <v>33</v>
      </c>
      <c r="L152" s="23">
        <f t="shared" ca="1" si="17"/>
        <v>1411</v>
      </c>
      <c r="M152" s="4">
        <f t="shared" ca="1" si="18"/>
        <v>13.465627214741318</v>
      </c>
      <c r="N152" s="4">
        <f t="shared" ca="1" si="19"/>
        <v>4.9610205527994333</v>
      </c>
      <c r="O152" s="4">
        <f t="shared" ca="1" si="20"/>
        <v>2.1261516654854713</v>
      </c>
      <c r="P152" s="4">
        <f t="shared" ca="1" si="21"/>
        <v>0.70871722182849051</v>
      </c>
      <c r="Q152" s="5">
        <f t="shared" si="24"/>
        <v>0.15789473684210525</v>
      </c>
      <c r="R152" s="5">
        <f t="shared" si="23"/>
        <v>0.14285714285714285</v>
      </c>
    </row>
    <row r="153" spans="1:18" x14ac:dyDescent="0.3">
      <c r="A153" t="s">
        <v>37</v>
      </c>
      <c r="B153" t="str">
        <f>VLOOKUP(A153,kommun_VC!$A$2:$C$70,3,FALSE)</f>
        <v>Höglandet</v>
      </c>
      <c r="C153">
        <v>2015</v>
      </c>
      <c r="D153">
        <v>516</v>
      </c>
      <c r="E153">
        <v>60</v>
      </c>
      <c r="F153">
        <v>20</v>
      </c>
      <c r="G153">
        <v>7</v>
      </c>
      <c r="H153">
        <v>1</v>
      </c>
      <c r="I153">
        <v>2</v>
      </c>
      <c r="J153">
        <f t="shared" si="22"/>
        <v>4</v>
      </c>
      <c r="K153">
        <f>VLOOKUP(A153,listing65!$A$2:$G$70,2,FALSE)</f>
        <v>33</v>
      </c>
      <c r="L153" s="23">
        <f t="shared" ca="1" si="17"/>
        <v>1438.6666666666667</v>
      </c>
      <c r="M153" s="4">
        <f t="shared" ca="1" si="18"/>
        <v>13.901760889712696</v>
      </c>
      <c r="N153" s="4">
        <f t="shared" ca="1" si="19"/>
        <v>4.8656163113994433</v>
      </c>
      <c r="O153" s="4">
        <f t="shared" ca="1" si="20"/>
        <v>0.69508804448563488</v>
      </c>
      <c r="P153" s="4">
        <f t="shared" ca="1" si="21"/>
        <v>1.3901760889712698</v>
      </c>
      <c r="Q153" s="5">
        <f t="shared" si="24"/>
        <v>0.05</v>
      </c>
      <c r="R153" s="5">
        <f t="shared" si="23"/>
        <v>0.2857142857142857</v>
      </c>
    </row>
    <row r="154" spans="1:18" x14ac:dyDescent="0.3">
      <c r="A154" t="s">
        <v>37</v>
      </c>
      <c r="B154" t="str">
        <f>VLOOKUP(A154,kommun_VC!$A$2:$C$70,3,FALSE)</f>
        <v>Höglandet</v>
      </c>
      <c r="C154">
        <v>2016</v>
      </c>
      <c r="D154">
        <v>481</v>
      </c>
      <c r="E154">
        <v>61</v>
      </c>
      <c r="F154">
        <v>14</v>
      </c>
      <c r="G154">
        <v>11</v>
      </c>
      <c r="H154">
        <v>4</v>
      </c>
      <c r="I154">
        <v>0</v>
      </c>
      <c r="J154">
        <f t="shared" si="22"/>
        <v>5</v>
      </c>
      <c r="K154">
        <f>VLOOKUP(A154,listing65!$A$2:$G$70,2,FALSE)</f>
        <v>33</v>
      </c>
      <c r="L154" s="23">
        <f t="shared" ca="1" si="17"/>
        <v>1448.3333333333333</v>
      </c>
      <c r="M154" s="4">
        <f t="shared" ca="1" si="18"/>
        <v>9.6662830840046023</v>
      </c>
      <c r="N154" s="4">
        <f t="shared" ca="1" si="19"/>
        <v>7.59493670886076</v>
      </c>
      <c r="O154" s="4">
        <f t="shared" ca="1" si="20"/>
        <v>2.7617951668584579</v>
      </c>
      <c r="P154" s="4">
        <f t="shared" ca="1" si="21"/>
        <v>0</v>
      </c>
      <c r="Q154" s="5">
        <f t="shared" si="24"/>
        <v>0.2857142857142857</v>
      </c>
      <c r="R154" s="5">
        <f t="shared" si="23"/>
        <v>0</v>
      </c>
    </row>
    <row r="155" spans="1:18" x14ac:dyDescent="0.3">
      <c r="A155" t="s">
        <v>37</v>
      </c>
      <c r="B155" t="str">
        <f>VLOOKUP(A155,kommun_VC!$A$2:$C$70,3,FALSE)</f>
        <v>Höglandet</v>
      </c>
      <c r="C155">
        <v>2017</v>
      </c>
      <c r="D155">
        <v>447</v>
      </c>
      <c r="E155">
        <v>55</v>
      </c>
      <c r="F155">
        <v>19</v>
      </c>
      <c r="G155">
        <v>11</v>
      </c>
      <c r="H155">
        <v>2</v>
      </c>
      <c r="I155">
        <v>2</v>
      </c>
      <c r="J155">
        <f t="shared" si="22"/>
        <v>6</v>
      </c>
      <c r="K155">
        <f>VLOOKUP(A155,listing65!$A$2:$G$70,2,FALSE)</f>
        <v>33</v>
      </c>
      <c r="L155" s="23">
        <f t="shared" ca="1" si="17"/>
        <v>1459.9166666666667</v>
      </c>
      <c r="M155" s="4">
        <f t="shared" ca="1" si="18"/>
        <v>13.014441463553855</v>
      </c>
      <c r="N155" s="4">
        <f t="shared" ca="1" si="19"/>
        <v>7.5346766367943374</v>
      </c>
      <c r="O155" s="4">
        <f t="shared" ca="1" si="20"/>
        <v>1.3699412066898795</v>
      </c>
      <c r="P155" s="4">
        <f t="shared" ca="1" si="21"/>
        <v>1.3699412066898795</v>
      </c>
      <c r="Q155" s="5">
        <f t="shared" si="24"/>
        <v>0.10526315789473684</v>
      </c>
      <c r="R155" s="5">
        <f t="shared" si="23"/>
        <v>0.18181818181818182</v>
      </c>
    </row>
    <row r="156" spans="1:18" x14ac:dyDescent="0.3">
      <c r="A156" t="s">
        <v>37</v>
      </c>
      <c r="B156" t="str">
        <f>VLOOKUP(A156,kommun_VC!$A$2:$C$70,3,FALSE)</f>
        <v>Höglandet</v>
      </c>
      <c r="C156">
        <v>2018</v>
      </c>
      <c r="D156">
        <v>485</v>
      </c>
      <c r="E156">
        <v>71</v>
      </c>
      <c r="F156">
        <v>14</v>
      </c>
      <c r="G156">
        <v>10</v>
      </c>
      <c r="H156">
        <v>1</v>
      </c>
      <c r="I156">
        <v>3</v>
      </c>
      <c r="J156">
        <f t="shared" si="22"/>
        <v>7</v>
      </c>
      <c r="K156">
        <f>VLOOKUP(A156,listing65!$A$2:$G$70,2,FALSE)</f>
        <v>33</v>
      </c>
      <c r="L156" s="23">
        <f t="shared" ca="1" si="17"/>
        <v>1484.4166666666667</v>
      </c>
      <c r="M156" s="4">
        <f t="shared" ca="1" si="18"/>
        <v>9.4313142087239648</v>
      </c>
      <c r="N156" s="4">
        <f t="shared" ca="1" si="19"/>
        <v>6.7366530062314043</v>
      </c>
      <c r="O156" s="4">
        <f t="shared" ca="1" si="20"/>
        <v>0.67366530062314034</v>
      </c>
      <c r="P156" s="4">
        <f t="shared" ca="1" si="21"/>
        <v>2.020995901869421</v>
      </c>
      <c r="Q156" s="5">
        <f t="shared" si="24"/>
        <v>7.1428571428571425E-2</v>
      </c>
      <c r="R156" s="5">
        <f t="shared" si="23"/>
        <v>0.3</v>
      </c>
    </row>
    <row r="157" spans="1:18" x14ac:dyDescent="0.3">
      <c r="A157" t="s">
        <v>37</v>
      </c>
      <c r="B157" t="str">
        <f>VLOOKUP(A157,kommun_VC!$A$2:$C$70,3,FALSE)</f>
        <v>Höglandet</v>
      </c>
      <c r="C157">
        <v>2019</v>
      </c>
      <c r="D157">
        <v>456</v>
      </c>
      <c r="E157">
        <v>68</v>
      </c>
      <c r="F157">
        <v>15</v>
      </c>
      <c r="G157">
        <v>8</v>
      </c>
      <c r="H157">
        <v>4</v>
      </c>
      <c r="I157">
        <v>1</v>
      </c>
      <c r="J157">
        <f t="shared" si="22"/>
        <v>8</v>
      </c>
      <c r="K157">
        <f>VLOOKUP(A157,listing65!$A$2:$G$70,2,FALSE)</f>
        <v>33</v>
      </c>
      <c r="L157" s="23">
        <f t="shared" ca="1" si="17"/>
        <v>1504.5</v>
      </c>
      <c r="M157" s="4">
        <f t="shared" ca="1" si="18"/>
        <v>9.9700897308075778</v>
      </c>
      <c r="N157" s="4">
        <f t="shared" ca="1" si="19"/>
        <v>5.3173811897640411</v>
      </c>
      <c r="O157" s="4">
        <f t="shared" ca="1" si="20"/>
        <v>2.6586905948820205</v>
      </c>
      <c r="P157" s="4">
        <f t="shared" ca="1" si="21"/>
        <v>0.66467264872050513</v>
      </c>
      <c r="Q157" s="5">
        <f t="shared" si="24"/>
        <v>0.26666666666666666</v>
      </c>
      <c r="R157" s="5">
        <f t="shared" si="23"/>
        <v>0.125</v>
      </c>
    </row>
    <row r="158" spans="1:18" x14ac:dyDescent="0.3">
      <c r="A158" t="s">
        <v>38</v>
      </c>
      <c r="B158" t="str">
        <f>VLOOKUP(A158,kommun_VC!$A$2:$C$70,3,FALSE)</f>
        <v>Värnamoområdet</v>
      </c>
      <c r="C158">
        <v>2014</v>
      </c>
      <c r="D158">
        <v>141</v>
      </c>
      <c r="E158">
        <v>27</v>
      </c>
      <c r="F158">
        <v>5</v>
      </c>
      <c r="G158">
        <v>1</v>
      </c>
      <c r="H158">
        <v>1</v>
      </c>
      <c r="I158">
        <v>0</v>
      </c>
      <c r="J158">
        <f t="shared" si="22"/>
        <v>3</v>
      </c>
      <c r="K158">
        <f>VLOOKUP(A158,listing65!$A$2:$G$70,2,FALSE)</f>
        <v>34</v>
      </c>
      <c r="L158" s="23">
        <f t="shared" ca="1" si="17"/>
        <v>397.91666666666669</v>
      </c>
      <c r="M158" s="4">
        <f t="shared" ca="1" si="18"/>
        <v>12.56544502617801</v>
      </c>
      <c r="N158" s="4">
        <f t="shared" ca="1" si="19"/>
        <v>2.5130890052356021</v>
      </c>
      <c r="O158" s="4">
        <f t="shared" ca="1" si="20"/>
        <v>2.5130890052356021</v>
      </c>
      <c r="P158" s="4">
        <f t="shared" ca="1" si="21"/>
        <v>0</v>
      </c>
      <c r="Q158" s="5">
        <f t="shared" si="24"/>
        <v>0.2</v>
      </c>
      <c r="R158" s="5">
        <f t="shared" si="23"/>
        <v>0</v>
      </c>
    </row>
    <row r="159" spans="1:18" x14ac:dyDescent="0.3">
      <c r="A159" t="s">
        <v>38</v>
      </c>
      <c r="B159" t="str">
        <f>VLOOKUP(A159,kommun_VC!$A$2:$C$70,3,FALSE)</f>
        <v>Värnamoområdet</v>
      </c>
      <c r="C159">
        <v>2015</v>
      </c>
      <c r="D159">
        <v>147</v>
      </c>
      <c r="E159">
        <v>17</v>
      </c>
      <c r="F159">
        <v>6</v>
      </c>
      <c r="G159">
        <v>3</v>
      </c>
      <c r="H159">
        <v>1</v>
      </c>
      <c r="I159">
        <v>0</v>
      </c>
      <c r="J159">
        <f t="shared" si="22"/>
        <v>4</v>
      </c>
      <c r="K159">
        <f>VLOOKUP(A159,listing65!$A$2:$G$70,2,FALSE)</f>
        <v>34</v>
      </c>
      <c r="L159" s="23">
        <f t="shared" ca="1" si="17"/>
        <v>451.16666666666669</v>
      </c>
      <c r="M159" s="4">
        <f t="shared" ca="1" si="18"/>
        <v>13.298854820834871</v>
      </c>
      <c r="N159" s="4">
        <f t="shared" ca="1" si="19"/>
        <v>6.6494274104174353</v>
      </c>
      <c r="O159" s="4">
        <f t="shared" ca="1" si="20"/>
        <v>2.2164758034724787</v>
      </c>
      <c r="P159" s="4">
        <f t="shared" ca="1" si="21"/>
        <v>0</v>
      </c>
      <c r="Q159" s="5">
        <f t="shared" si="24"/>
        <v>0.16666666666666666</v>
      </c>
      <c r="R159" s="5">
        <f t="shared" si="23"/>
        <v>0</v>
      </c>
    </row>
    <row r="160" spans="1:18" x14ac:dyDescent="0.3">
      <c r="A160" t="s">
        <v>38</v>
      </c>
      <c r="B160" t="str">
        <f>VLOOKUP(A160,kommun_VC!$A$2:$C$70,3,FALSE)</f>
        <v>Värnamoområdet</v>
      </c>
      <c r="C160">
        <v>2016</v>
      </c>
      <c r="D160">
        <v>149</v>
      </c>
      <c r="E160">
        <v>20</v>
      </c>
      <c r="F160">
        <v>8</v>
      </c>
      <c r="G160">
        <v>3</v>
      </c>
      <c r="H160">
        <v>2</v>
      </c>
      <c r="I160">
        <v>1</v>
      </c>
      <c r="J160">
        <f t="shared" si="22"/>
        <v>5</v>
      </c>
      <c r="K160">
        <f>VLOOKUP(A160,listing65!$A$2:$G$70,2,FALSE)</f>
        <v>34</v>
      </c>
      <c r="L160" s="23">
        <f t="shared" ca="1" si="17"/>
        <v>453.25</v>
      </c>
      <c r="M160" s="4">
        <f t="shared" ca="1" si="18"/>
        <v>17.650303364589082</v>
      </c>
      <c r="N160" s="4">
        <f t="shared" ca="1" si="19"/>
        <v>6.6188637617209043</v>
      </c>
      <c r="O160" s="4">
        <f t="shared" ca="1" si="20"/>
        <v>4.4125758411472704</v>
      </c>
      <c r="P160" s="4">
        <f t="shared" ca="1" si="21"/>
        <v>2.2062879205736352</v>
      </c>
      <c r="Q160" s="5">
        <f t="shared" si="24"/>
        <v>0.25</v>
      </c>
      <c r="R160" s="5">
        <f t="shared" si="23"/>
        <v>0.33333333333333331</v>
      </c>
    </row>
    <row r="161" spans="1:18" x14ac:dyDescent="0.3">
      <c r="A161" t="s">
        <v>38</v>
      </c>
      <c r="B161" t="str">
        <f>VLOOKUP(A161,kommun_VC!$A$2:$C$70,3,FALSE)</f>
        <v>Värnamoområdet</v>
      </c>
      <c r="C161">
        <v>2017</v>
      </c>
      <c r="D161">
        <v>90</v>
      </c>
      <c r="E161">
        <v>4</v>
      </c>
      <c r="F161">
        <v>4</v>
      </c>
      <c r="G161">
        <v>1</v>
      </c>
      <c r="I161">
        <v>0</v>
      </c>
      <c r="J161">
        <f t="shared" si="22"/>
        <v>6</v>
      </c>
      <c r="K161">
        <f>VLOOKUP(A161,listing65!$A$2:$G$70,2,FALSE)</f>
        <v>34</v>
      </c>
      <c r="L161" s="23">
        <f t="shared" ca="1" si="17"/>
        <v>441.83333333333331</v>
      </c>
      <c r="M161" s="4">
        <f t="shared" ca="1" si="18"/>
        <v>9.0531874764239912</v>
      </c>
      <c r="N161" s="4">
        <f t="shared" ca="1" si="19"/>
        <v>2.2632968691059978</v>
      </c>
      <c r="O161" s="4">
        <f t="shared" ca="1" si="20"/>
        <v>0</v>
      </c>
      <c r="P161" s="4">
        <f t="shared" ca="1" si="21"/>
        <v>0</v>
      </c>
      <c r="Q161" s="5">
        <f t="shared" si="24"/>
        <v>0</v>
      </c>
      <c r="R161" s="5">
        <f t="shared" si="23"/>
        <v>0</v>
      </c>
    </row>
    <row r="162" spans="1:18" x14ac:dyDescent="0.3">
      <c r="A162" t="s">
        <v>38</v>
      </c>
      <c r="B162" t="str">
        <f>VLOOKUP(A162,kommun_VC!$A$2:$C$70,3,FALSE)</f>
        <v>Värnamoområdet</v>
      </c>
      <c r="C162">
        <v>2018</v>
      </c>
      <c r="D162">
        <v>112</v>
      </c>
      <c r="E162">
        <v>19</v>
      </c>
      <c r="F162">
        <v>6</v>
      </c>
      <c r="G162">
        <v>2</v>
      </c>
      <c r="H162">
        <v>1</v>
      </c>
      <c r="I162">
        <v>1</v>
      </c>
      <c r="J162">
        <f t="shared" si="22"/>
        <v>7</v>
      </c>
      <c r="K162">
        <f>VLOOKUP(A162,listing65!$A$2:$G$70,2,FALSE)</f>
        <v>34</v>
      </c>
      <c r="L162" s="23">
        <f t="shared" ca="1" si="17"/>
        <v>463.66666666666669</v>
      </c>
      <c r="M162" s="4">
        <f t="shared" ca="1" si="18"/>
        <v>12.940330697340043</v>
      </c>
      <c r="N162" s="4">
        <f t="shared" ca="1" si="19"/>
        <v>4.3134435657800143</v>
      </c>
      <c r="O162" s="4">
        <f t="shared" ca="1" si="20"/>
        <v>2.1567217828900072</v>
      </c>
      <c r="P162" s="4">
        <f t="shared" ca="1" si="21"/>
        <v>2.1567217828900072</v>
      </c>
      <c r="Q162" s="5">
        <f t="shared" si="24"/>
        <v>0.16666666666666666</v>
      </c>
      <c r="R162" s="5">
        <f t="shared" si="23"/>
        <v>0.5</v>
      </c>
    </row>
    <row r="163" spans="1:18" x14ac:dyDescent="0.3">
      <c r="A163" t="s">
        <v>38</v>
      </c>
      <c r="B163" t="str">
        <f>VLOOKUP(A163,kommun_VC!$A$2:$C$70,3,FALSE)</f>
        <v>Värnamoområdet</v>
      </c>
      <c r="C163">
        <v>2019</v>
      </c>
      <c r="D163">
        <v>91</v>
      </c>
      <c r="E163">
        <v>7</v>
      </c>
      <c r="F163">
        <v>1</v>
      </c>
      <c r="G163">
        <v>1</v>
      </c>
      <c r="H163">
        <v>1</v>
      </c>
      <c r="I163">
        <v>0</v>
      </c>
      <c r="J163">
        <f t="shared" si="22"/>
        <v>8</v>
      </c>
      <c r="K163">
        <f>VLOOKUP(A163,listing65!$A$2:$G$70,2,FALSE)</f>
        <v>34</v>
      </c>
      <c r="L163" s="23">
        <f t="shared" ca="1" si="17"/>
        <v>513.08333333333337</v>
      </c>
      <c r="M163" s="4">
        <f t="shared" ca="1" si="18"/>
        <v>1.9490011369173299</v>
      </c>
      <c r="N163" s="4">
        <f t="shared" ca="1" si="19"/>
        <v>1.9490011369173299</v>
      </c>
      <c r="O163" s="4">
        <f t="shared" ca="1" si="20"/>
        <v>1.9490011369173299</v>
      </c>
      <c r="P163" s="4">
        <f t="shared" ca="1" si="21"/>
        <v>0</v>
      </c>
      <c r="Q163" s="5">
        <f t="shared" si="24"/>
        <v>1</v>
      </c>
      <c r="R163" s="5">
        <f t="shared" si="23"/>
        <v>0</v>
      </c>
    </row>
    <row r="164" spans="1:18" x14ac:dyDescent="0.3">
      <c r="A164" t="s">
        <v>39</v>
      </c>
      <c r="B164" t="str">
        <f>VLOOKUP(A164,kommun_VC!$A$2:$C$70,3,FALSE)</f>
        <v>Jönköpingsområde</v>
      </c>
      <c r="C164">
        <v>2014</v>
      </c>
      <c r="D164">
        <v>472</v>
      </c>
      <c r="E164">
        <v>67</v>
      </c>
      <c r="F164">
        <v>16</v>
      </c>
      <c r="G164">
        <v>3</v>
      </c>
      <c r="H164">
        <v>8</v>
      </c>
      <c r="I164">
        <v>1</v>
      </c>
      <c r="J164">
        <f t="shared" si="22"/>
        <v>3</v>
      </c>
      <c r="K164">
        <f>VLOOKUP(A164,listing65!$A$2:$G$70,2,FALSE)</f>
        <v>39</v>
      </c>
      <c r="L164" s="23">
        <f t="shared" ca="1" si="17"/>
        <v>1414.8333333333333</v>
      </c>
      <c r="M164" s="4">
        <f t="shared" ca="1" si="18"/>
        <v>11.308752503239486</v>
      </c>
      <c r="N164" s="4">
        <f t="shared" ca="1" si="19"/>
        <v>2.1203910943574038</v>
      </c>
      <c r="O164" s="4">
        <f t="shared" ca="1" si="20"/>
        <v>5.6543762516197429</v>
      </c>
      <c r="P164" s="4">
        <f t="shared" ca="1" si="21"/>
        <v>0.70679703145246786</v>
      </c>
      <c r="Q164" s="5">
        <f t="shared" si="24"/>
        <v>0.5</v>
      </c>
      <c r="R164" s="5">
        <f t="shared" si="23"/>
        <v>0.33333333333333331</v>
      </c>
    </row>
    <row r="165" spans="1:18" x14ac:dyDescent="0.3">
      <c r="A165" t="s">
        <v>39</v>
      </c>
      <c r="B165" t="str">
        <f>VLOOKUP(A165,kommun_VC!$A$2:$C$70,3,FALSE)</f>
        <v>Jönköpingsområde</v>
      </c>
      <c r="C165">
        <v>2015</v>
      </c>
      <c r="D165">
        <v>640</v>
      </c>
      <c r="E165">
        <v>97</v>
      </c>
      <c r="F165">
        <v>13</v>
      </c>
      <c r="G165">
        <v>4</v>
      </c>
      <c r="H165">
        <v>2</v>
      </c>
      <c r="I165">
        <v>1</v>
      </c>
      <c r="J165">
        <f t="shared" si="22"/>
        <v>4</v>
      </c>
      <c r="K165">
        <f>VLOOKUP(A165,listing65!$A$2:$G$70,2,FALSE)</f>
        <v>39</v>
      </c>
      <c r="L165" s="23">
        <f t="shared" ca="1" si="17"/>
        <v>1777.1666666666667</v>
      </c>
      <c r="M165" s="4">
        <f t="shared" ca="1" si="18"/>
        <v>7.3150145362468342</v>
      </c>
      <c r="N165" s="4">
        <f t="shared" ca="1" si="19"/>
        <v>2.2507737034605642</v>
      </c>
      <c r="O165" s="4">
        <f t="shared" ca="1" si="20"/>
        <v>1.1253868517302821</v>
      </c>
      <c r="P165" s="4">
        <f t="shared" ca="1" si="21"/>
        <v>0.56269342586514104</v>
      </c>
      <c r="Q165" s="5">
        <f t="shared" si="24"/>
        <v>0.15384615384615385</v>
      </c>
      <c r="R165" s="5">
        <f t="shared" si="23"/>
        <v>0.25</v>
      </c>
    </row>
    <row r="166" spans="1:18" x14ac:dyDescent="0.3">
      <c r="A166" t="s">
        <v>39</v>
      </c>
      <c r="B166" t="str">
        <f>VLOOKUP(A166,kommun_VC!$A$2:$C$70,3,FALSE)</f>
        <v>Jönköpingsområde</v>
      </c>
      <c r="C166">
        <v>2016</v>
      </c>
      <c r="D166">
        <v>673</v>
      </c>
      <c r="E166">
        <v>80</v>
      </c>
      <c r="F166">
        <v>13</v>
      </c>
      <c r="G166">
        <v>7</v>
      </c>
      <c r="H166">
        <v>1</v>
      </c>
      <c r="I166">
        <v>1</v>
      </c>
      <c r="J166">
        <f t="shared" si="22"/>
        <v>5</v>
      </c>
      <c r="K166">
        <f>VLOOKUP(A166,listing65!$A$2:$G$70,2,FALSE)</f>
        <v>39</v>
      </c>
      <c r="L166" s="23">
        <f t="shared" ca="1" si="17"/>
        <v>2092.3333333333335</v>
      </c>
      <c r="M166" s="4">
        <f t="shared" ca="1" si="18"/>
        <v>6.2131591524613663</v>
      </c>
      <c r="N166" s="4">
        <f t="shared" ca="1" si="19"/>
        <v>3.3455472359407357</v>
      </c>
      <c r="O166" s="4">
        <f t="shared" ca="1" si="20"/>
        <v>0.47793531942010514</v>
      </c>
      <c r="P166" s="4">
        <f t="shared" ca="1" si="21"/>
        <v>0.47793531942010514</v>
      </c>
      <c r="Q166" s="5">
        <f t="shared" si="24"/>
        <v>7.6923076923076927E-2</v>
      </c>
      <c r="R166" s="5">
        <f t="shared" si="23"/>
        <v>0.14285714285714285</v>
      </c>
    </row>
    <row r="167" spans="1:18" x14ac:dyDescent="0.3">
      <c r="A167" t="s">
        <v>39</v>
      </c>
      <c r="B167" t="str">
        <f>VLOOKUP(A167,kommun_VC!$A$2:$C$70,3,FALSE)</f>
        <v>Jönköpingsområde</v>
      </c>
      <c r="C167">
        <v>2017</v>
      </c>
      <c r="D167">
        <v>668</v>
      </c>
      <c r="E167">
        <v>91</v>
      </c>
      <c r="F167">
        <v>17</v>
      </c>
      <c r="G167">
        <v>12</v>
      </c>
      <c r="H167">
        <v>3</v>
      </c>
      <c r="I167">
        <v>4</v>
      </c>
      <c r="J167">
        <f t="shared" si="22"/>
        <v>6</v>
      </c>
      <c r="K167">
        <f>VLOOKUP(A167,listing65!$A$2:$G$70,2,FALSE)</f>
        <v>39</v>
      </c>
      <c r="L167" s="23">
        <f t="shared" ca="1" si="17"/>
        <v>2403.0833333333335</v>
      </c>
      <c r="M167" s="4">
        <f t="shared" ca="1" si="18"/>
        <v>7.0742448937129385</v>
      </c>
      <c r="N167" s="4">
        <f t="shared" ca="1" si="19"/>
        <v>4.9935846308561915</v>
      </c>
      <c r="O167" s="4">
        <f t="shared" ca="1" si="20"/>
        <v>1.2483961577140479</v>
      </c>
      <c r="P167" s="4">
        <f t="shared" ca="1" si="21"/>
        <v>1.6645282102853971</v>
      </c>
      <c r="Q167" s="5">
        <f t="shared" si="24"/>
        <v>0.17647058823529413</v>
      </c>
      <c r="R167" s="5">
        <f t="shared" si="23"/>
        <v>0.33333333333333331</v>
      </c>
    </row>
    <row r="168" spans="1:18" x14ac:dyDescent="0.3">
      <c r="A168" t="s">
        <v>39</v>
      </c>
      <c r="B168" t="str">
        <f>VLOOKUP(A168,kommun_VC!$A$2:$C$70,3,FALSE)</f>
        <v>Jönköpingsområde</v>
      </c>
      <c r="C168">
        <v>2018</v>
      </c>
      <c r="D168">
        <v>793</v>
      </c>
      <c r="E168">
        <v>110</v>
      </c>
      <c r="F168">
        <v>13</v>
      </c>
      <c r="G168">
        <v>12</v>
      </c>
      <c r="I168">
        <v>1</v>
      </c>
      <c r="J168">
        <f t="shared" si="22"/>
        <v>7</v>
      </c>
      <c r="K168">
        <f>VLOOKUP(A168,listing65!$A$2:$G$70,2,FALSE)</f>
        <v>39</v>
      </c>
      <c r="L168" s="23">
        <f t="shared" ca="1" si="17"/>
        <v>2582.3333333333335</v>
      </c>
      <c r="M168" s="4">
        <f t="shared" ca="1" si="18"/>
        <v>5.0342067897250544</v>
      </c>
      <c r="N168" s="4">
        <f t="shared" ca="1" si="19"/>
        <v>4.6469601135923577</v>
      </c>
      <c r="O168" s="4">
        <f t="shared" ca="1" si="20"/>
        <v>0</v>
      </c>
      <c r="P168" s="4">
        <f t="shared" ca="1" si="21"/>
        <v>0.38724667613269648</v>
      </c>
      <c r="Q168" s="5">
        <f t="shared" si="24"/>
        <v>0</v>
      </c>
      <c r="R168" s="5">
        <f t="shared" si="23"/>
        <v>8.3333333333333329E-2</v>
      </c>
    </row>
    <row r="169" spans="1:18" x14ac:dyDescent="0.3">
      <c r="A169" t="s">
        <v>39</v>
      </c>
      <c r="B169" t="str">
        <f>VLOOKUP(A169,kommun_VC!$A$2:$C$70,3,FALSE)</f>
        <v>Jönköpingsområde</v>
      </c>
      <c r="C169">
        <v>2019</v>
      </c>
      <c r="D169">
        <v>836</v>
      </c>
      <c r="E169">
        <v>89</v>
      </c>
      <c r="F169">
        <v>23</v>
      </c>
      <c r="G169">
        <v>14</v>
      </c>
      <c r="H169">
        <v>3</v>
      </c>
      <c r="I169">
        <v>2</v>
      </c>
      <c r="J169">
        <f t="shared" si="22"/>
        <v>8</v>
      </c>
      <c r="K169">
        <f>VLOOKUP(A169,listing65!$A$2:$G$70,2,FALSE)</f>
        <v>39</v>
      </c>
      <c r="L169" s="23">
        <f t="shared" ca="1" si="17"/>
        <v>2770.0833333333335</v>
      </c>
      <c r="M169" s="4">
        <f t="shared" ca="1" si="18"/>
        <v>8.3029993080833897</v>
      </c>
      <c r="N169" s="4">
        <f t="shared" ca="1" si="19"/>
        <v>5.053999578833368</v>
      </c>
      <c r="O169" s="4">
        <f t="shared" ca="1" si="20"/>
        <v>1.0829999097500074</v>
      </c>
      <c r="P169" s="4">
        <f t="shared" ca="1" si="21"/>
        <v>0.72199993983333832</v>
      </c>
      <c r="Q169" s="5">
        <f t="shared" si="24"/>
        <v>0.13043478260869565</v>
      </c>
      <c r="R169" s="5">
        <f t="shared" si="23"/>
        <v>0.14285714285714285</v>
      </c>
    </row>
    <row r="170" spans="1:18" x14ac:dyDescent="0.3">
      <c r="A170" t="s">
        <v>41</v>
      </c>
      <c r="B170" t="str">
        <f>VLOOKUP(A170,kommun_VC!$A$2:$C$70,3,FALSE)</f>
        <v>Höglandet</v>
      </c>
      <c r="C170">
        <v>2014</v>
      </c>
      <c r="D170">
        <v>286</v>
      </c>
      <c r="E170">
        <v>46</v>
      </c>
      <c r="F170">
        <v>13</v>
      </c>
      <c r="G170">
        <v>7</v>
      </c>
      <c r="H170">
        <v>1</v>
      </c>
      <c r="I170">
        <v>3</v>
      </c>
      <c r="J170">
        <f t="shared" si="22"/>
        <v>3</v>
      </c>
      <c r="K170">
        <f>VLOOKUP(A170,listing65!$A$2:$G$70,2,FALSE)</f>
        <v>41</v>
      </c>
      <c r="L170" s="23">
        <f t="shared" ca="1" si="17"/>
        <v>556.66666666666663</v>
      </c>
      <c r="M170" s="4">
        <f t="shared" ca="1" si="18"/>
        <v>23.353293413173656</v>
      </c>
      <c r="N170" s="4">
        <f t="shared" ca="1" si="19"/>
        <v>12.574850299401199</v>
      </c>
      <c r="O170" s="4">
        <f t="shared" ca="1" si="20"/>
        <v>1.7964071856287427</v>
      </c>
      <c r="P170" s="4">
        <f t="shared" ca="1" si="21"/>
        <v>5.3892215568862278</v>
      </c>
      <c r="Q170" s="5">
        <f t="shared" si="24"/>
        <v>7.6923076923076927E-2</v>
      </c>
      <c r="R170" s="5">
        <f t="shared" si="23"/>
        <v>0.42857142857142855</v>
      </c>
    </row>
    <row r="171" spans="1:18" x14ac:dyDescent="0.3">
      <c r="A171" t="s">
        <v>41</v>
      </c>
      <c r="B171" t="str">
        <f>VLOOKUP(A171,kommun_VC!$A$2:$C$70,3,FALSE)</f>
        <v>Höglandet</v>
      </c>
      <c r="C171">
        <v>2015</v>
      </c>
      <c r="D171">
        <v>224</v>
      </c>
      <c r="E171">
        <v>30</v>
      </c>
      <c r="F171">
        <v>6</v>
      </c>
      <c r="G171">
        <v>11</v>
      </c>
      <c r="I171">
        <v>1</v>
      </c>
      <c r="J171">
        <f t="shared" si="22"/>
        <v>4</v>
      </c>
      <c r="K171">
        <f>VLOOKUP(A171,listing65!$A$2:$G$70,2,FALSE)</f>
        <v>41</v>
      </c>
      <c r="L171" s="23">
        <f t="shared" ca="1" si="17"/>
        <v>491.08333333333331</v>
      </c>
      <c r="M171" s="4">
        <f t="shared" ca="1" si="18"/>
        <v>12.217885627015102</v>
      </c>
      <c r="N171" s="4">
        <f t="shared" ca="1" si="19"/>
        <v>22.399456982861022</v>
      </c>
      <c r="O171" s="4">
        <f t="shared" ca="1" si="20"/>
        <v>0</v>
      </c>
      <c r="P171" s="4">
        <f t="shared" ca="1" si="21"/>
        <v>2.036314271169184</v>
      </c>
      <c r="Q171" s="5">
        <f t="shared" si="24"/>
        <v>0</v>
      </c>
      <c r="R171" s="5">
        <f t="shared" si="23"/>
        <v>9.0909090909090912E-2</v>
      </c>
    </row>
    <row r="172" spans="1:18" x14ac:dyDescent="0.3">
      <c r="A172" t="s">
        <v>41</v>
      </c>
      <c r="B172" t="str">
        <f>VLOOKUP(A172,kommun_VC!$A$2:$C$70,3,FALSE)</f>
        <v>Höglandet</v>
      </c>
      <c r="C172">
        <v>2016</v>
      </c>
      <c r="D172">
        <v>192</v>
      </c>
      <c r="E172">
        <v>29</v>
      </c>
      <c r="F172">
        <v>6</v>
      </c>
      <c r="G172">
        <v>8</v>
      </c>
      <c r="I172">
        <v>0</v>
      </c>
      <c r="J172">
        <f t="shared" si="22"/>
        <v>5</v>
      </c>
      <c r="K172">
        <f>VLOOKUP(A172,listing65!$A$2:$G$70,2,FALSE)</f>
        <v>41</v>
      </c>
      <c r="L172" s="23">
        <f t="shared" ca="1" si="17"/>
        <v>457.83333333333331</v>
      </c>
      <c r="M172" s="4">
        <f t="shared" ca="1" si="18"/>
        <v>13.105205678922461</v>
      </c>
      <c r="N172" s="4">
        <f t="shared" ca="1" si="19"/>
        <v>17.473607571896615</v>
      </c>
      <c r="O172" s="4">
        <f t="shared" ca="1" si="20"/>
        <v>0</v>
      </c>
      <c r="P172" s="4">
        <f t="shared" ca="1" si="21"/>
        <v>0</v>
      </c>
      <c r="Q172" s="5">
        <f t="shared" si="24"/>
        <v>0</v>
      </c>
      <c r="R172" s="5">
        <f t="shared" si="23"/>
        <v>0</v>
      </c>
    </row>
    <row r="173" spans="1:18" x14ac:dyDescent="0.3">
      <c r="A173" t="s">
        <v>41</v>
      </c>
      <c r="B173" t="str">
        <f>VLOOKUP(A173,kommun_VC!$A$2:$C$70,3,FALSE)</f>
        <v>Höglandet</v>
      </c>
      <c r="C173">
        <v>2017</v>
      </c>
      <c r="D173">
        <v>116</v>
      </c>
      <c r="E173">
        <v>12</v>
      </c>
      <c r="F173">
        <v>6</v>
      </c>
      <c r="G173">
        <v>2</v>
      </c>
      <c r="I173">
        <v>0</v>
      </c>
      <c r="J173">
        <f t="shared" si="22"/>
        <v>6</v>
      </c>
      <c r="K173">
        <f>VLOOKUP(A173,listing65!$A$2:$G$70,2,FALSE)</f>
        <v>41</v>
      </c>
      <c r="L173" s="23">
        <f t="shared" ca="1" si="17"/>
        <v>431.91666666666669</v>
      </c>
      <c r="M173" s="4">
        <f t="shared" ca="1" si="18"/>
        <v>13.89156858961991</v>
      </c>
      <c r="N173" s="4">
        <f t="shared" ca="1" si="19"/>
        <v>4.6305228632066369</v>
      </c>
      <c r="O173" s="4">
        <f t="shared" ca="1" si="20"/>
        <v>0</v>
      </c>
      <c r="P173" s="4">
        <f t="shared" ca="1" si="21"/>
        <v>0</v>
      </c>
      <c r="Q173" s="5">
        <f t="shared" si="24"/>
        <v>0</v>
      </c>
      <c r="R173" s="5">
        <f t="shared" si="23"/>
        <v>0</v>
      </c>
    </row>
    <row r="174" spans="1:18" x14ac:dyDescent="0.3">
      <c r="A174" t="s">
        <v>41</v>
      </c>
      <c r="B174" t="str">
        <f>VLOOKUP(A174,kommun_VC!$A$2:$C$70,3,FALSE)</f>
        <v>Höglandet</v>
      </c>
      <c r="C174">
        <v>2018</v>
      </c>
      <c r="D174">
        <v>146</v>
      </c>
      <c r="E174">
        <v>17</v>
      </c>
      <c r="F174">
        <v>7</v>
      </c>
      <c r="G174">
        <v>5</v>
      </c>
      <c r="I174">
        <v>1</v>
      </c>
      <c r="J174">
        <f t="shared" si="22"/>
        <v>7</v>
      </c>
      <c r="K174">
        <f>VLOOKUP(A174,listing65!$A$2:$G$70,2,FALSE)</f>
        <v>41</v>
      </c>
      <c r="L174" s="23">
        <f t="shared" ca="1" si="17"/>
        <v>406.91666666666669</v>
      </c>
      <c r="M174" s="4">
        <f t="shared" ca="1" si="18"/>
        <v>17.202539422486176</v>
      </c>
      <c r="N174" s="4">
        <f t="shared" ca="1" si="19"/>
        <v>12.287528158918697</v>
      </c>
      <c r="O174" s="4">
        <f t="shared" ca="1" si="20"/>
        <v>0</v>
      </c>
      <c r="P174" s="4">
        <f t="shared" ca="1" si="21"/>
        <v>2.4575056317837394</v>
      </c>
      <c r="Q174" s="5">
        <f t="shared" si="24"/>
        <v>0</v>
      </c>
      <c r="R174" s="5">
        <f t="shared" si="23"/>
        <v>0.2</v>
      </c>
    </row>
    <row r="175" spans="1:18" x14ac:dyDescent="0.3">
      <c r="A175" t="s">
        <v>41</v>
      </c>
      <c r="B175" t="str">
        <f>VLOOKUP(A175,kommun_VC!$A$2:$C$70,3,FALSE)</f>
        <v>Höglandet</v>
      </c>
      <c r="C175">
        <v>2019</v>
      </c>
      <c r="D175">
        <v>147</v>
      </c>
      <c r="E175">
        <v>25</v>
      </c>
      <c r="F175">
        <v>10</v>
      </c>
      <c r="G175">
        <v>13</v>
      </c>
      <c r="H175">
        <v>1</v>
      </c>
      <c r="I175">
        <v>6</v>
      </c>
      <c r="J175">
        <f t="shared" si="22"/>
        <v>8</v>
      </c>
      <c r="K175">
        <f>VLOOKUP(A175,listing65!$A$2:$G$70,2,FALSE)</f>
        <v>41</v>
      </c>
      <c r="L175" s="23">
        <f t="shared" ref="L175:L206" ca="1" si="25">INDIRECT(ADDRESS(K175,J175,1,,"listing65"))</f>
        <v>401.41666666666669</v>
      </c>
      <c r="M175" s="4">
        <f t="shared" ref="M175:M182" ca="1" si="26">F175/$L175*1000</f>
        <v>24.911770811708529</v>
      </c>
      <c r="N175" s="4">
        <f t="shared" ref="N175:N182" ca="1" si="27">G175/$L175*1000</f>
        <v>32.385302055221089</v>
      </c>
      <c r="O175" s="4">
        <f t="shared" ref="O175:O182" ca="1" si="28">H175/$L175*1000</f>
        <v>2.4911770811708531</v>
      </c>
      <c r="P175" s="4">
        <f t="shared" ref="P175:P182" ca="1" si="29">I175/$L175*1000</f>
        <v>14.947062487025118</v>
      </c>
      <c r="Q175" s="5">
        <f t="shared" si="24"/>
        <v>0.1</v>
      </c>
      <c r="R175" s="5">
        <f t="shared" si="23"/>
        <v>0.46153846153846156</v>
      </c>
    </row>
    <row r="176" spans="1:18" x14ac:dyDescent="0.3">
      <c r="A176" t="s">
        <v>43</v>
      </c>
      <c r="B176" t="str">
        <f>VLOOKUP(A176,kommun_VC!$A$2:$C$70,3,FALSE)</f>
        <v>Höglandet</v>
      </c>
      <c r="C176">
        <v>2014</v>
      </c>
      <c r="D176">
        <v>312</v>
      </c>
      <c r="E176">
        <v>32</v>
      </c>
      <c r="F176">
        <v>10</v>
      </c>
      <c r="G176">
        <v>4</v>
      </c>
      <c r="H176">
        <v>1</v>
      </c>
      <c r="I176">
        <v>0</v>
      </c>
      <c r="J176">
        <f t="shared" si="22"/>
        <v>3</v>
      </c>
      <c r="K176">
        <f>VLOOKUP(A176,listing65!$A$2:$G$70,2,FALSE)</f>
        <v>43</v>
      </c>
      <c r="L176" s="23">
        <f t="shared" ca="1" si="25"/>
        <v>1114.3333333333333</v>
      </c>
      <c r="M176" s="4">
        <f t="shared" ca="1" si="26"/>
        <v>8.9739754711337127</v>
      </c>
      <c r="N176" s="4">
        <f t="shared" ca="1" si="27"/>
        <v>3.5895901884534851</v>
      </c>
      <c r="O176" s="4">
        <f t="shared" ca="1" si="28"/>
        <v>0.89739754711337127</v>
      </c>
      <c r="P176" s="4">
        <f t="shared" ca="1" si="29"/>
        <v>0</v>
      </c>
      <c r="Q176" s="5">
        <f t="shared" si="24"/>
        <v>0.1</v>
      </c>
      <c r="R176" s="5">
        <f t="shared" si="23"/>
        <v>0</v>
      </c>
    </row>
    <row r="177" spans="1:18" x14ac:dyDescent="0.3">
      <c r="A177" t="s">
        <v>43</v>
      </c>
      <c r="B177" t="str">
        <f>VLOOKUP(A177,kommun_VC!$A$2:$C$70,3,FALSE)</f>
        <v>Höglandet</v>
      </c>
      <c r="C177">
        <v>2015</v>
      </c>
      <c r="D177">
        <v>307</v>
      </c>
      <c r="E177">
        <v>39</v>
      </c>
      <c r="F177">
        <v>9</v>
      </c>
      <c r="G177">
        <v>2</v>
      </c>
      <c r="H177">
        <v>1</v>
      </c>
      <c r="I177">
        <v>0</v>
      </c>
      <c r="J177">
        <f t="shared" si="22"/>
        <v>4</v>
      </c>
      <c r="K177">
        <f>VLOOKUP(A177,listing65!$A$2:$G$70,2,FALSE)</f>
        <v>43</v>
      </c>
      <c r="L177" s="23">
        <f t="shared" ca="1" si="25"/>
        <v>1235.9166666666667</v>
      </c>
      <c r="M177" s="4">
        <f t="shared" ca="1" si="26"/>
        <v>7.2820443665295658</v>
      </c>
      <c r="N177" s="4">
        <f t="shared" ca="1" si="27"/>
        <v>1.6182320814510145</v>
      </c>
      <c r="O177" s="4">
        <f t="shared" ca="1" si="28"/>
        <v>0.80911604072550725</v>
      </c>
      <c r="P177" s="4">
        <f t="shared" ca="1" si="29"/>
        <v>0</v>
      </c>
      <c r="Q177" s="5">
        <f t="shared" si="24"/>
        <v>0.1111111111111111</v>
      </c>
      <c r="R177" s="5">
        <f t="shared" si="23"/>
        <v>0</v>
      </c>
    </row>
    <row r="178" spans="1:18" x14ac:dyDescent="0.3">
      <c r="A178" t="s">
        <v>43</v>
      </c>
      <c r="B178" t="str">
        <f>VLOOKUP(A178,kommun_VC!$A$2:$C$70,3,FALSE)</f>
        <v>Höglandet</v>
      </c>
      <c r="C178">
        <v>2016</v>
      </c>
      <c r="D178">
        <v>334</v>
      </c>
      <c r="E178">
        <v>32</v>
      </c>
      <c r="F178">
        <v>5</v>
      </c>
      <c r="G178">
        <v>2</v>
      </c>
      <c r="I178">
        <v>0</v>
      </c>
      <c r="J178">
        <f t="shared" si="22"/>
        <v>5</v>
      </c>
      <c r="K178">
        <f>VLOOKUP(A178,listing65!$A$2:$G$70,2,FALSE)</f>
        <v>43</v>
      </c>
      <c r="L178" s="23">
        <f t="shared" ca="1" si="25"/>
        <v>1301.8333333333333</v>
      </c>
      <c r="M178" s="4">
        <f t="shared" ca="1" si="26"/>
        <v>3.8407374215849446</v>
      </c>
      <c r="N178" s="4">
        <f t="shared" ca="1" si="27"/>
        <v>1.5362949686339777</v>
      </c>
      <c r="O178" s="4">
        <f t="shared" ca="1" si="28"/>
        <v>0</v>
      </c>
      <c r="P178" s="4">
        <f t="shared" ca="1" si="29"/>
        <v>0</v>
      </c>
      <c r="Q178" s="5">
        <f t="shared" si="24"/>
        <v>0</v>
      </c>
      <c r="R178" s="5">
        <f t="shared" si="23"/>
        <v>0</v>
      </c>
    </row>
    <row r="179" spans="1:18" x14ac:dyDescent="0.3">
      <c r="A179" t="s">
        <v>43</v>
      </c>
      <c r="B179" t="str">
        <f>VLOOKUP(A179,kommun_VC!$A$2:$C$70,3,FALSE)</f>
        <v>Höglandet</v>
      </c>
      <c r="C179">
        <v>2017</v>
      </c>
      <c r="D179">
        <v>332</v>
      </c>
      <c r="E179">
        <v>47</v>
      </c>
      <c r="F179">
        <v>2</v>
      </c>
      <c r="G179">
        <v>2</v>
      </c>
      <c r="I179">
        <v>0</v>
      </c>
      <c r="J179">
        <f t="shared" si="22"/>
        <v>6</v>
      </c>
      <c r="K179">
        <f>VLOOKUP(A179,listing65!$A$2:$G$70,2,FALSE)</f>
        <v>43</v>
      </c>
      <c r="L179" s="23">
        <f t="shared" ca="1" si="25"/>
        <v>1238.5833333333333</v>
      </c>
      <c r="M179" s="4">
        <f t="shared" ca="1" si="26"/>
        <v>1.6147480320258361</v>
      </c>
      <c r="N179" s="4">
        <f t="shared" ca="1" si="27"/>
        <v>1.6147480320258361</v>
      </c>
      <c r="O179" s="4">
        <f t="shared" ca="1" si="28"/>
        <v>0</v>
      </c>
      <c r="P179" s="4">
        <f t="shared" ca="1" si="29"/>
        <v>0</v>
      </c>
      <c r="Q179" s="5">
        <f t="shared" si="24"/>
        <v>0</v>
      </c>
      <c r="R179" s="5">
        <f t="shared" si="23"/>
        <v>0</v>
      </c>
    </row>
    <row r="180" spans="1:18" x14ac:dyDescent="0.3">
      <c r="A180" t="s">
        <v>43</v>
      </c>
      <c r="B180" t="str">
        <f>VLOOKUP(A180,kommun_VC!$A$2:$C$70,3,FALSE)</f>
        <v>Höglandet</v>
      </c>
      <c r="C180">
        <v>2018</v>
      </c>
      <c r="D180">
        <v>327</v>
      </c>
      <c r="E180">
        <v>36</v>
      </c>
      <c r="F180">
        <v>6</v>
      </c>
      <c r="G180">
        <v>1</v>
      </c>
      <c r="I180">
        <v>0</v>
      </c>
      <c r="J180">
        <f t="shared" si="22"/>
        <v>7</v>
      </c>
      <c r="K180">
        <f>VLOOKUP(A180,listing65!$A$2:$G$70,2,FALSE)</f>
        <v>43</v>
      </c>
      <c r="L180" s="23">
        <f t="shared" ca="1" si="25"/>
        <v>1208.5</v>
      </c>
      <c r="M180" s="4">
        <f t="shared" ca="1" si="26"/>
        <v>4.9648324369052546</v>
      </c>
      <c r="N180" s="4">
        <f t="shared" ca="1" si="27"/>
        <v>0.82747207281754231</v>
      </c>
      <c r="O180" s="4">
        <f t="shared" ca="1" si="28"/>
        <v>0</v>
      </c>
      <c r="P180" s="4">
        <f t="shared" ca="1" si="29"/>
        <v>0</v>
      </c>
      <c r="Q180" s="5">
        <f t="shared" si="24"/>
        <v>0</v>
      </c>
      <c r="R180" s="5">
        <f t="shared" si="23"/>
        <v>0</v>
      </c>
    </row>
    <row r="181" spans="1:18" x14ac:dyDescent="0.3">
      <c r="A181" t="s">
        <v>43</v>
      </c>
      <c r="B181" t="str">
        <f>VLOOKUP(A181,kommun_VC!$A$2:$C$70,3,FALSE)</f>
        <v>Höglandet</v>
      </c>
      <c r="C181">
        <v>2019</v>
      </c>
      <c r="D181">
        <v>308</v>
      </c>
      <c r="E181">
        <v>42</v>
      </c>
      <c r="F181">
        <v>12</v>
      </c>
      <c r="G181">
        <v>4</v>
      </c>
      <c r="I181">
        <v>1</v>
      </c>
      <c r="J181">
        <f t="shared" si="22"/>
        <v>8</v>
      </c>
      <c r="K181">
        <f>VLOOKUP(A181,listing65!$A$2:$G$70,2,FALSE)</f>
        <v>43</v>
      </c>
      <c r="L181" s="23">
        <f t="shared" ca="1" si="25"/>
        <v>1194</v>
      </c>
      <c r="M181" s="4">
        <f t="shared" ca="1" si="26"/>
        <v>10.050251256281408</v>
      </c>
      <c r="N181" s="4">
        <f t="shared" ca="1" si="27"/>
        <v>3.3500837520938025</v>
      </c>
      <c r="O181" s="4">
        <f t="shared" ca="1" si="28"/>
        <v>0</v>
      </c>
      <c r="P181" s="4">
        <f t="shared" ca="1" si="29"/>
        <v>0.83752093802345062</v>
      </c>
      <c r="Q181" s="5">
        <f t="shared" si="24"/>
        <v>0</v>
      </c>
      <c r="R181" s="5">
        <f t="shared" si="23"/>
        <v>0.25</v>
      </c>
    </row>
    <row r="182" spans="1:18" x14ac:dyDescent="0.3">
      <c r="A182" t="s">
        <v>44</v>
      </c>
      <c r="B182" t="str">
        <f>VLOOKUP(A182,kommun_VC!$A$2:$C$70,3,FALSE)</f>
        <v>Höglandet</v>
      </c>
      <c r="C182">
        <v>2014</v>
      </c>
      <c r="D182">
        <v>584</v>
      </c>
      <c r="E182">
        <v>81</v>
      </c>
      <c r="F182">
        <v>21</v>
      </c>
      <c r="G182">
        <v>16</v>
      </c>
      <c r="H182">
        <v>5</v>
      </c>
      <c r="I182">
        <v>5</v>
      </c>
      <c r="J182">
        <f t="shared" si="22"/>
        <v>3</v>
      </c>
      <c r="K182">
        <f>VLOOKUP(A182,listing65!$A$2:$G$70,2,FALSE)</f>
        <v>45</v>
      </c>
      <c r="L182" s="23">
        <f t="shared" ca="1" si="25"/>
        <v>1533.9166666666667</v>
      </c>
      <c r="M182" s="4">
        <f t="shared" ca="1" si="26"/>
        <v>13.690443852882055</v>
      </c>
      <c r="N182" s="4">
        <f t="shared" ca="1" si="27"/>
        <v>10.430814364100613</v>
      </c>
      <c r="O182" s="4">
        <f t="shared" ca="1" si="28"/>
        <v>3.2596294887814414</v>
      </c>
      <c r="P182" s="4">
        <f t="shared" ca="1" si="29"/>
        <v>3.2596294887814414</v>
      </c>
      <c r="Q182" s="5">
        <f t="shared" si="24"/>
        <v>0.23809523809523808</v>
      </c>
      <c r="R182" s="5">
        <f t="shared" si="23"/>
        <v>0.3125</v>
      </c>
    </row>
    <row r="183" spans="1:18" x14ac:dyDescent="0.3">
      <c r="A183" t="s">
        <v>44</v>
      </c>
      <c r="B183" t="str">
        <f>VLOOKUP(A183,kommun_VC!$A$2:$C$70,3,FALSE)</f>
        <v>Höglandet</v>
      </c>
      <c r="C183">
        <v>2015</v>
      </c>
      <c r="D183">
        <v>558</v>
      </c>
      <c r="E183">
        <v>47</v>
      </c>
      <c r="F183">
        <v>13</v>
      </c>
      <c r="G183">
        <v>19</v>
      </c>
      <c r="H183">
        <v>1</v>
      </c>
      <c r="I183">
        <v>4</v>
      </c>
      <c r="J183">
        <f t="shared" si="22"/>
        <v>4</v>
      </c>
      <c r="K183">
        <f>VLOOKUP(A183,listing65!$A$2:$G$70,2,FALSE)</f>
        <v>45</v>
      </c>
      <c r="L183" s="23">
        <f t="shared" ca="1" si="25"/>
        <v>1608.8333333333333</v>
      </c>
      <c r="M183" s="4">
        <f t="shared" ref="M183:M206" ca="1" si="30">F183/$L183*1000</f>
        <v>8.080389516212577</v>
      </c>
      <c r="N183" s="4">
        <f t="shared" ref="N183:N206" ca="1" si="31">G183/$L183*1000</f>
        <v>11.809800062156842</v>
      </c>
      <c r="O183" s="4">
        <f t="shared" ref="O183:O206" ca="1" si="32">H183/$L183*1000</f>
        <v>0.62156842432404436</v>
      </c>
      <c r="P183" s="4">
        <f t="shared" ref="P183:P206" ca="1" si="33">I183/$L183*1000</f>
        <v>2.4862736972961774</v>
      </c>
      <c r="Q183" s="5">
        <f t="shared" ref="Q183:Q184" si="34">IFERROR(H183/F183,"")</f>
        <v>7.6923076923076927E-2</v>
      </c>
      <c r="R183" s="5">
        <f t="shared" si="23"/>
        <v>0.21052631578947367</v>
      </c>
    </row>
    <row r="184" spans="1:18" x14ac:dyDescent="0.3">
      <c r="A184" t="s">
        <v>44</v>
      </c>
      <c r="B184" t="str">
        <f>VLOOKUP(A184,kommun_VC!$A$2:$C$70,3,FALSE)</f>
        <v>Höglandet</v>
      </c>
      <c r="C184">
        <v>2016</v>
      </c>
      <c r="D184">
        <v>549</v>
      </c>
      <c r="E184">
        <v>64</v>
      </c>
      <c r="F184">
        <v>15</v>
      </c>
      <c r="G184">
        <v>22</v>
      </c>
      <c r="H184">
        <v>2</v>
      </c>
      <c r="I184">
        <v>6</v>
      </c>
      <c r="J184">
        <f t="shared" si="22"/>
        <v>5</v>
      </c>
      <c r="K184">
        <f>VLOOKUP(A184,listing65!$A$2:$G$70,2,FALSE)</f>
        <v>45</v>
      </c>
      <c r="L184" s="23">
        <f t="shared" ca="1" si="25"/>
        <v>1710.0833333333333</v>
      </c>
      <c r="M184" s="4">
        <f t="shared" ca="1" si="30"/>
        <v>8.7715023634325817</v>
      </c>
      <c r="N184" s="4">
        <f t="shared" ca="1" si="31"/>
        <v>12.864870133034454</v>
      </c>
      <c r="O184" s="4">
        <f t="shared" ca="1" si="32"/>
        <v>1.1695336484576775</v>
      </c>
      <c r="P184" s="4">
        <f t="shared" ca="1" si="33"/>
        <v>3.5086009453730327</v>
      </c>
      <c r="Q184" s="5">
        <f t="shared" si="34"/>
        <v>0.13333333333333333</v>
      </c>
      <c r="R184" s="5">
        <f t="shared" si="23"/>
        <v>0.27272727272727271</v>
      </c>
    </row>
    <row r="185" spans="1:18" x14ac:dyDescent="0.3">
      <c r="A185" t="s">
        <v>44</v>
      </c>
      <c r="B185" t="str">
        <f>VLOOKUP(A185,kommun_VC!$A$2:$C$70,3,FALSE)</f>
        <v>Höglandet</v>
      </c>
      <c r="C185">
        <v>2017</v>
      </c>
      <c r="D185">
        <v>636</v>
      </c>
      <c r="E185">
        <v>86</v>
      </c>
      <c r="F185">
        <v>27</v>
      </c>
      <c r="G185">
        <v>18</v>
      </c>
      <c r="H185">
        <v>5</v>
      </c>
      <c r="I185">
        <v>1</v>
      </c>
      <c r="J185">
        <f t="shared" si="22"/>
        <v>6</v>
      </c>
      <c r="K185">
        <f>VLOOKUP(A185,listing65!$A$2:$G$70,2,FALSE)</f>
        <v>45</v>
      </c>
      <c r="L185" s="23">
        <f t="shared" ca="1" si="25"/>
        <v>1865.3333333333333</v>
      </c>
      <c r="M185" s="4">
        <f t="shared" ca="1" si="30"/>
        <v>14.474624731951394</v>
      </c>
      <c r="N185" s="4">
        <f t="shared" ca="1" si="31"/>
        <v>9.6497498213009294</v>
      </c>
      <c r="O185" s="4">
        <f t="shared" ca="1" si="32"/>
        <v>2.6804860614724806</v>
      </c>
      <c r="P185" s="4">
        <f t="shared" ca="1" si="33"/>
        <v>0.53609721229449614</v>
      </c>
      <c r="Q185" s="5">
        <f t="shared" ref="Q185:Q206" si="35">IFERROR(H185/F185,"")</f>
        <v>0.18518518518518517</v>
      </c>
      <c r="R185" s="5">
        <f t="shared" si="23"/>
        <v>5.5555555555555552E-2</v>
      </c>
    </row>
    <row r="186" spans="1:18" x14ac:dyDescent="0.3">
      <c r="A186" t="s">
        <v>44</v>
      </c>
      <c r="B186" t="str">
        <f>VLOOKUP(A186,kommun_VC!$A$2:$C$70,3,FALSE)</f>
        <v>Höglandet</v>
      </c>
      <c r="C186">
        <v>2018</v>
      </c>
      <c r="D186">
        <v>583</v>
      </c>
      <c r="E186">
        <v>76</v>
      </c>
      <c r="F186">
        <v>21</v>
      </c>
      <c r="G186">
        <v>13</v>
      </c>
      <c r="H186">
        <v>4</v>
      </c>
      <c r="I186">
        <v>2</v>
      </c>
      <c r="J186">
        <f t="shared" si="22"/>
        <v>7</v>
      </c>
      <c r="K186">
        <f>VLOOKUP(A186,listing65!$A$2:$G$70,2,FALSE)</f>
        <v>45</v>
      </c>
      <c r="L186" s="23">
        <f t="shared" ca="1" si="25"/>
        <v>1982.5833333333333</v>
      </c>
      <c r="M186" s="4">
        <f t="shared" ca="1" si="30"/>
        <v>10.592240763313859</v>
      </c>
      <c r="N186" s="4">
        <f t="shared" ca="1" si="31"/>
        <v>6.5571014249085788</v>
      </c>
      <c r="O186" s="4">
        <f t="shared" ca="1" si="32"/>
        <v>2.0175696692026399</v>
      </c>
      <c r="P186" s="4">
        <f t="shared" ca="1" si="33"/>
        <v>1.00878483460132</v>
      </c>
      <c r="Q186" s="5">
        <f t="shared" si="35"/>
        <v>0.19047619047619047</v>
      </c>
      <c r="R186" s="5">
        <f t="shared" si="23"/>
        <v>0.15384615384615385</v>
      </c>
    </row>
    <row r="187" spans="1:18" x14ac:dyDescent="0.3">
      <c r="A187" t="s">
        <v>44</v>
      </c>
      <c r="B187" t="str">
        <f>VLOOKUP(A187,kommun_VC!$A$2:$C$70,3,FALSE)</f>
        <v>Höglandet</v>
      </c>
      <c r="C187">
        <v>2019</v>
      </c>
      <c r="D187">
        <v>668</v>
      </c>
      <c r="E187">
        <v>108</v>
      </c>
      <c r="F187">
        <v>31</v>
      </c>
      <c r="G187">
        <v>7</v>
      </c>
      <c r="H187">
        <v>7</v>
      </c>
      <c r="I187">
        <v>2</v>
      </c>
      <c r="J187">
        <f t="shared" si="22"/>
        <v>8</v>
      </c>
      <c r="K187">
        <f>VLOOKUP(A187,listing65!$A$2:$G$70,2,FALSE)</f>
        <v>45</v>
      </c>
      <c r="L187" s="23">
        <f t="shared" ca="1" si="25"/>
        <v>2098.1666666666665</v>
      </c>
      <c r="M187" s="4">
        <f t="shared" ca="1" si="30"/>
        <v>14.774803399793472</v>
      </c>
      <c r="N187" s="4">
        <f t="shared" ca="1" si="31"/>
        <v>3.3362459289856226</v>
      </c>
      <c r="O187" s="4">
        <f t="shared" ca="1" si="32"/>
        <v>3.3362459289856226</v>
      </c>
      <c r="P187" s="4">
        <f t="shared" ca="1" si="33"/>
        <v>0.95321312256732071</v>
      </c>
      <c r="Q187" s="5">
        <f t="shared" si="35"/>
        <v>0.22580645161290322</v>
      </c>
      <c r="R187" s="5">
        <f t="shared" si="23"/>
        <v>0.2857142857142857</v>
      </c>
    </row>
    <row r="188" spans="1:18" x14ac:dyDescent="0.3">
      <c r="A188" t="s">
        <v>46</v>
      </c>
      <c r="B188" t="str">
        <f>VLOOKUP(A188,kommun_VC!$A$2:$C$70,3,FALSE)</f>
        <v>Jönköpingsområde</v>
      </c>
      <c r="C188">
        <v>2014</v>
      </c>
      <c r="D188">
        <v>280</v>
      </c>
      <c r="E188">
        <v>29</v>
      </c>
      <c r="F188">
        <v>10</v>
      </c>
      <c r="G188">
        <v>4</v>
      </c>
      <c r="H188">
        <v>1</v>
      </c>
      <c r="I188">
        <v>1</v>
      </c>
      <c r="J188">
        <f t="shared" si="22"/>
        <v>3</v>
      </c>
      <c r="K188">
        <f>VLOOKUP(A188,listing65!$A$2:$G$70,2,FALSE)</f>
        <v>47</v>
      </c>
      <c r="L188" s="23">
        <f t="shared" ca="1" si="25"/>
        <v>850.5</v>
      </c>
      <c r="M188" s="4">
        <f t="shared" ca="1" si="30"/>
        <v>11.757789535567314</v>
      </c>
      <c r="N188" s="4">
        <f t="shared" ca="1" si="31"/>
        <v>4.7031158142269254</v>
      </c>
      <c r="O188" s="4">
        <f t="shared" ca="1" si="32"/>
        <v>1.1757789535567313</v>
      </c>
      <c r="P188" s="4">
        <f t="shared" ca="1" si="33"/>
        <v>1.1757789535567313</v>
      </c>
      <c r="Q188" s="5">
        <f t="shared" si="35"/>
        <v>0.1</v>
      </c>
      <c r="R188" s="5">
        <f t="shared" si="23"/>
        <v>0.25</v>
      </c>
    </row>
    <row r="189" spans="1:18" x14ac:dyDescent="0.3">
      <c r="A189" t="s">
        <v>46</v>
      </c>
      <c r="B189" t="str">
        <f>VLOOKUP(A189,kommun_VC!$A$2:$C$70,3,FALSE)</f>
        <v>Jönköpingsområde</v>
      </c>
      <c r="C189">
        <v>2015</v>
      </c>
      <c r="D189">
        <v>353</v>
      </c>
      <c r="E189">
        <v>54</v>
      </c>
      <c r="F189">
        <v>7</v>
      </c>
      <c r="G189">
        <v>4</v>
      </c>
      <c r="H189">
        <v>1</v>
      </c>
      <c r="I189">
        <v>0</v>
      </c>
      <c r="J189">
        <f t="shared" si="22"/>
        <v>4</v>
      </c>
      <c r="K189">
        <f>VLOOKUP(A189,listing65!$A$2:$G$70,2,FALSE)</f>
        <v>47</v>
      </c>
      <c r="L189" s="23">
        <f t="shared" ca="1" si="25"/>
        <v>889.25</v>
      </c>
      <c r="M189" s="4">
        <f t="shared" ca="1" si="30"/>
        <v>7.8718020804048363</v>
      </c>
      <c r="N189" s="4">
        <f t="shared" ca="1" si="31"/>
        <v>4.4981726173741921</v>
      </c>
      <c r="O189" s="4">
        <f t="shared" ca="1" si="32"/>
        <v>1.124543154343548</v>
      </c>
      <c r="P189" s="4">
        <f t="shared" ca="1" si="33"/>
        <v>0</v>
      </c>
      <c r="Q189" s="5">
        <f t="shared" si="35"/>
        <v>0.14285714285714285</v>
      </c>
      <c r="R189" s="5">
        <f t="shared" si="23"/>
        <v>0</v>
      </c>
    </row>
    <row r="190" spans="1:18" x14ac:dyDescent="0.3">
      <c r="A190" t="s">
        <v>46</v>
      </c>
      <c r="B190" t="str">
        <f>VLOOKUP(A190,kommun_VC!$A$2:$C$70,3,FALSE)</f>
        <v>Jönköpingsområde</v>
      </c>
      <c r="C190">
        <v>2016</v>
      </c>
      <c r="D190">
        <v>332</v>
      </c>
      <c r="E190">
        <v>40</v>
      </c>
      <c r="F190">
        <v>11</v>
      </c>
      <c r="G190">
        <v>1</v>
      </c>
      <c r="H190">
        <v>1</v>
      </c>
      <c r="I190">
        <v>0</v>
      </c>
      <c r="J190">
        <f t="shared" si="22"/>
        <v>5</v>
      </c>
      <c r="K190">
        <f>VLOOKUP(A190,listing65!$A$2:$G$70,2,FALSE)</f>
        <v>47</v>
      </c>
      <c r="L190" s="23">
        <f t="shared" ca="1" si="25"/>
        <v>925.5</v>
      </c>
      <c r="M190" s="4">
        <f t="shared" ca="1" si="30"/>
        <v>11.885467314964885</v>
      </c>
      <c r="N190" s="4">
        <f t="shared" ca="1" si="31"/>
        <v>1.0804970286331712</v>
      </c>
      <c r="O190" s="4">
        <f t="shared" ca="1" si="32"/>
        <v>1.0804970286331712</v>
      </c>
      <c r="P190" s="4">
        <f t="shared" ca="1" si="33"/>
        <v>0</v>
      </c>
      <c r="Q190" s="5">
        <f t="shared" si="35"/>
        <v>9.0909090909090912E-2</v>
      </c>
      <c r="R190" s="5">
        <f t="shared" si="23"/>
        <v>0</v>
      </c>
    </row>
    <row r="191" spans="1:18" x14ac:dyDescent="0.3">
      <c r="A191" t="s">
        <v>46</v>
      </c>
      <c r="B191" t="str">
        <f>VLOOKUP(A191,kommun_VC!$A$2:$C$70,3,FALSE)</f>
        <v>Jönköpingsområde</v>
      </c>
      <c r="C191">
        <v>2017</v>
      </c>
      <c r="D191">
        <v>343</v>
      </c>
      <c r="E191">
        <v>46</v>
      </c>
      <c r="F191">
        <v>12</v>
      </c>
      <c r="G191">
        <v>6</v>
      </c>
      <c r="H191">
        <v>1</v>
      </c>
      <c r="I191">
        <v>2</v>
      </c>
      <c r="J191">
        <f t="shared" si="22"/>
        <v>6</v>
      </c>
      <c r="K191">
        <f>VLOOKUP(A191,listing65!$A$2:$G$70,2,FALSE)</f>
        <v>47</v>
      </c>
      <c r="L191" s="23">
        <f t="shared" ca="1" si="25"/>
        <v>960.83333333333337</v>
      </c>
      <c r="M191" s="4">
        <f t="shared" ca="1" si="30"/>
        <v>12.489158716392021</v>
      </c>
      <c r="N191" s="4">
        <f t="shared" ca="1" si="31"/>
        <v>6.2445793581960105</v>
      </c>
      <c r="O191" s="4">
        <f t="shared" ca="1" si="32"/>
        <v>1.0407632263660018</v>
      </c>
      <c r="P191" s="4">
        <f t="shared" ca="1" si="33"/>
        <v>2.0815264527320037</v>
      </c>
      <c r="Q191" s="5">
        <f t="shared" si="35"/>
        <v>8.3333333333333329E-2</v>
      </c>
      <c r="R191" s="5">
        <f t="shared" si="23"/>
        <v>0.33333333333333331</v>
      </c>
    </row>
    <row r="192" spans="1:18" x14ac:dyDescent="0.3">
      <c r="A192" t="s">
        <v>46</v>
      </c>
      <c r="B192" t="str">
        <f>VLOOKUP(A192,kommun_VC!$A$2:$C$70,3,FALSE)</f>
        <v>Jönköpingsområde</v>
      </c>
      <c r="C192">
        <v>2018</v>
      </c>
      <c r="D192">
        <v>369</v>
      </c>
      <c r="E192">
        <v>51</v>
      </c>
      <c r="F192">
        <v>9</v>
      </c>
      <c r="G192">
        <v>11</v>
      </c>
      <c r="H192">
        <v>2</v>
      </c>
      <c r="I192">
        <v>3</v>
      </c>
      <c r="J192">
        <f t="shared" si="22"/>
        <v>7</v>
      </c>
      <c r="K192">
        <f>VLOOKUP(A192,listing65!$A$2:$G$70,2,FALSE)</f>
        <v>47</v>
      </c>
      <c r="L192" s="23">
        <f t="shared" ca="1" si="25"/>
        <v>979.91666666666663</v>
      </c>
      <c r="M192" s="4">
        <f t="shared" ca="1" si="30"/>
        <v>9.1844544604133009</v>
      </c>
      <c r="N192" s="4">
        <f t="shared" ca="1" si="31"/>
        <v>11.225444340505145</v>
      </c>
      <c r="O192" s="4">
        <f t="shared" ca="1" si="32"/>
        <v>2.0409898800918445</v>
      </c>
      <c r="P192" s="4">
        <f t="shared" ca="1" si="33"/>
        <v>3.0614848201377667</v>
      </c>
      <c r="Q192" s="5">
        <f t="shared" si="35"/>
        <v>0.22222222222222221</v>
      </c>
      <c r="R192" s="5">
        <f t="shared" si="23"/>
        <v>0.27272727272727271</v>
      </c>
    </row>
    <row r="193" spans="1:18" x14ac:dyDescent="0.3">
      <c r="A193" t="s">
        <v>46</v>
      </c>
      <c r="B193" t="str">
        <f>VLOOKUP(A193,kommun_VC!$A$2:$C$70,3,FALSE)</f>
        <v>Jönköpingsområde</v>
      </c>
      <c r="C193">
        <v>2019</v>
      </c>
      <c r="D193">
        <v>46</v>
      </c>
      <c r="E193">
        <v>6</v>
      </c>
      <c r="F193">
        <v>1</v>
      </c>
      <c r="G193">
        <v>1</v>
      </c>
      <c r="I193">
        <v>1</v>
      </c>
      <c r="J193">
        <f t="shared" si="22"/>
        <v>8</v>
      </c>
      <c r="K193">
        <f>VLOOKUP(A193,listing65!$A$2:$G$70,2,FALSE)</f>
        <v>47</v>
      </c>
      <c r="L193" s="23">
        <f t="shared" ca="1" si="25"/>
        <v>998</v>
      </c>
      <c r="M193" s="4">
        <f t="shared" ca="1" si="30"/>
        <v>1.002004008016032</v>
      </c>
      <c r="N193" s="4">
        <f t="shared" ca="1" si="31"/>
        <v>1.002004008016032</v>
      </c>
      <c r="O193" s="4">
        <f t="shared" ca="1" si="32"/>
        <v>0</v>
      </c>
      <c r="P193" s="4">
        <f t="shared" ca="1" si="33"/>
        <v>1.002004008016032</v>
      </c>
      <c r="Q193" s="5">
        <f t="shared" si="35"/>
        <v>0</v>
      </c>
      <c r="R193" s="5">
        <f t="shared" si="23"/>
        <v>1</v>
      </c>
    </row>
    <row r="194" spans="1:18" x14ac:dyDescent="0.3">
      <c r="B194" t="e">
        <f>VLOOKUP(A194,kommun_VC!$A$2:$C$70,3,FALSE)</f>
        <v>#N/A</v>
      </c>
      <c r="J194" t="e">
        <f t="shared" si="22"/>
        <v>#N/A</v>
      </c>
      <c r="K194" t="e">
        <f>VLOOKUP(A194,listing65!$A$2:$G$70,2,FALSE)</f>
        <v>#N/A</v>
      </c>
      <c r="L194" s="23" t="e">
        <f t="shared" ca="1" si="25"/>
        <v>#N/A</v>
      </c>
      <c r="M194" s="4" t="e">
        <f t="shared" ca="1" si="30"/>
        <v>#N/A</v>
      </c>
      <c r="N194" s="4" t="e">
        <f t="shared" ca="1" si="31"/>
        <v>#N/A</v>
      </c>
      <c r="O194" s="4" t="e">
        <f t="shared" ca="1" si="32"/>
        <v>#N/A</v>
      </c>
      <c r="P194" s="4" t="e">
        <f t="shared" ca="1" si="33"/>
        <v>#N/A</v>
      </c>
      <c r="Q194" s="5" t="str">
        <f t="shared" si="35"/>
        <v/>
      </c>
      <c r="R194" s="5" t="str">
        <f t="shared" si="23"/>
        <v/>
      </c>
    </row>
    <row r="195" spans="1:18" x14ac:dyDescent="0.3">
      <c r="B195" t="e">
        <f>VLOOKUP(A195,kommun_VC!$A$2:$C$70,3,FALSE)</f>
        <v>#N/A</v>
      </c>
      <c r="J195" t="e">
        <f t="shared" ref="J195:J219" si="36">VLOOKUP(C195,$X$2:$Z$10,3,FALSE)</f>
        <v>#N/A</v>
      </c>
      <c r="K195" t="e">
        <f>VLOOKUP(A195,listing65!$A$2:$G$70,2,FALSE)</f>
        <v>#N/A</v>
      </c>
      <c r="L195" s="23" t="e">
        <f t="shared" ca="1" si="25"/>
        <v>#N/A</v>
      </c>
      <c r="M195" s="4" t="e">
        <f t="shared" ca="1" si="30"/>
        <v>#N/A</v>
      </c>
      <c r="N195" s="4" t="e">
        <f t="shared" ca="1" si="31"/>
        <v>#N/A</v>
      </c>
      <c r="O195" s="4" t="e">
        <f t="shared" ca="1" si="32"/>
        <v>#N/A</v>
      </c>
      <c r="P195" s="4" t="e">
        <f t="shared" ca="1" si="33"/>
        <v>#N/A</v>
      </c>
      <c r="Q195" s="5" t="str">
        <f t="shared" si="35"/>
        <v/>
      </c>
      <c r="R195" s="5" t="str">
        <f t="shared" ref="R195:R219" si="37">IFERROR(I195/G195,"")</f>
        <v/>
      </c>
    </row>
    <row r="196" spans="1:18" x14ac:dyDescent="0.3">
      <c r="B196" t="e">
        <f>VLOOKUP(A196,kommun_VC!$A$2:$C$70,3,FALSE)</f>
        <v>#N/A</v>
      </c>
      <c r="J196" t="e">
        <f t="shared" si="36"/>
        <v>#N/A</v>
      </c>
      <c r="K196" t="e">
        <f>VLOOKUP(A196,listing65!$A$2:$G$70,2,FALSE)</f>
        <v>#N/A</v>
      </c>
      <c r="L196" s="23" t="e">
        <f t="shared" ca="1" si="25"/>
        <v>#N/A</v>
      </c>
      <c r="M196" s="4" t="e">
        <f t="shared" ca="1" si="30"/>
        <v>#N/A</v>
      </c>
      <c r="N196" s="4" t="e">
        <f t="shared" ca="1" si="31"/>
        <v>#N/A</v>
      </c>
      <c r="O196" s="4" t="e">
        <f t="shared" ca="1" si="32"/>
        <v>#N/A</v>
      </c>
      <c r="P196" s="4" t="e">
        <f t="shared" ca="1" si="33"/>
        <v>#N/A</v>
      </c>
      <c r="Q196" s="5" t="str">
        <f t="shared" si="35"/>
        <v/>
      </c>
      <c r="R196" s="5" t="str">
        <f t="shared" si="37"/>
        <v/>
      </c>
    </row>
    <row r="197" spans="1:18" x14ac:dyDescent="0.3">
      <c r="B197" t="e">
        <f>VLOOKUP(A197,kommun_VC!$A$2:$C$70,3,FALSE)</f>
        <v>#N/A</v>
      </c>
      <c r="J197" t="e">
        <f t="shared" si="36"/>
        <v>#N/A</v>
      </c>
      <c r="K197" t="e">
        <f>VLOOKUP(A197,listing65!$A$2:$G$70,2,FALSE)</f>
        <v>#N/A</v>
      </c>
      <c r="L197" s="23" t="e">
        <f t="shared" ca="1" si="25"/>
        <v>#N/A</v>
      </c>
      <c r="M197" s="4" t="e">
        <f t="shared" ca="1" si="30"/>
        <v>#N/A</v>
      </c>
      <c r="N197" s="4" t="e">
        <f t="shared" ca="1" si="31"/>
        <v>#N/A</v>
      </c>
      <c r="O197" s="4" t="e">
        <f t="shared" ca="1" si="32"/>
        <v>#N/A</v>
      </c>
      <c r="P197" s="4" t="e">
        <f t="shared" ca="1" si="33"/>
        <v>#N/A</v>
      </c>
      <c r="Q197" s="5" t="str">
        <f t="shared" si="35"/>
        <v/>
      </c>
      <c r="R197" s="5" t="str">
        <f t="shared" si="37"/>
        <v/>
      </c>
    </row>
    <row r="198" spans="1:18" x14ac:dyDescent="0.3">
      <c r="B198" t="e">
        <f>VLOOKUP(A198,kommun_VC!$A$2:$C$70,3,FALSE)</f>
        <v>#N/A</v>
      </c>
      <c r="J198" t="e">
        <f t="shared" si="36"/>
        <v>#N/A</v>
      </c>
      <c r="K198" t="e">
        <f>VLOOKUP(A198,listing65!$A$2:$G$70,2,FALSE)</f>
        <v>#N/A</v>
      </c>
      <c r="L198" s="23" t="e">
        <f t="shared" ca="1" si="25"/>
        <v>#N/A</v>
      </c>
      <c r="M198" s="4" t="e">
        <f t="shared" ca="1" si="30"/>
        <v>#N/A</v>
      </c>
      <c r="N198" s="4" t="e">
        <f t="shared" ca="1" si="31"/>
        <v>#N/A</v>
      </c>
      <c r="O198" s="4" t="e">
        <f t="shared" ca="1" si="32"/>
        <v>#N/A</v>
      </c>
      <c r="P198" s="4" t="e">
        <f t="shared" ca="1" si="33"/>
        <v>#N/A</v>
      </c>
      <c r="Q198" s="5" t="str">
        <f t="shared" si="35"/>
        <v/>
      </c>
      <c r="R198" s="5" t="str">
        <f t="shared" si="37"/>
        <v/>
      </c>
    </row>
    <row r="199" spans="1:18" x14ac:dyDescent="0.3">
      <c r="B199" t="e">
        <f>VLOOKUP(A199,kommun_VC!$A$2:$C$70,3,FALSE)</f>
        <v>#N/A</v>
      </c>
      <c r="J199" t="e">
        <f t="shared" si="36"/>
        <v>#N/A</v>
      </c>
      <c r="K199" t="e">
        <f>VLOOKUP(A199,listing65!$A$2:$G$70,2,FALSE)</f>
        <v>#N/A</v>
      </c>
      <c r="L199" s="23" t="e">
        <f t="shared" ca="1" si="25"/>
        <v>#N/A</v>
      </c>
      <c r="M199" s="4" t="e">
        <f t="shared" ca="1" si="30"/>
        <v>#N/A</v>
      </c>
      <c r="N199" s="4" t="e">
        <f t="shared" ca="1" si="31"/>
        <v>#N/A</v>
      </c>
      <c r="O199" s="4" t="e">
        <f t="shared" ca="1" si="32"/>
        <v>#N/A</v>
      </c>
      <c r="P199" s="4" t="e">
        <f t="shared" ca="1" si="33"/>
        <v>#N/A</v>
      </c>
      <c r="Q199" s="5" t="str">
        <f t="shared" si="35"/>
        <v/>
      </c>
      <c r="R199" s="5" t="str">
        <f t="shared" si="37"/>
        <v/>
      </c>
    </row>
    <row r="200" spans="1:18" x14ac:dyDescent="0.3">
      <c r="B200" t="e">
        <f>VLOOKUP(A200,kommun_VC!$A$2:$C$70,3,FALSE)</f>
        <v>#N/A</v>
      </c>
      <c r="J200" t="e">
        <f t="shared" si="36"/>
        <v>#N/A</v>
      </c>
      <c r="K200" t="e">
        <f>VLOOKUP(A200,listing65!$A$2:$G$70,2,FALSE)</f>
        <v>#N/A</v>
      </c>
      <c r="L200" s="23" t="e">
        <f t="shared" ca="1" si="25"/>
        <v>#N/A</v>
      </c>
      <c r="M200" s="4" t="e">
        <f t="shared" ca="1" si="30"/>
        <v>#N/A</v>
      </c>
      <c r="N200" s="4" t="e">
        <f t="shared" ca="1" si="31"/>
        <v>#N/A</v>
      </c>
      <c r="O200" s="4" t="e">
        <f t="shared" ca="1" si="32"/>
        <v>#N/A</v>
      </c>
      <c r="P200" s="4" t="e">
        <f t="shared" ca="1" si="33"/>
        <v>#N/A</v>
      </c>
      <c r="Q200" s="5" t="str">
        <f t="shared" si="35"/>
        <v/>
      </c>
      <c r="R200" s="5" t="str">
        <f t="shared" si="37"/>
        <v/>
      </c>
    </row>
    <row r="201" spans="1:18" x14ac:dyDescent="0.3">
      <c r="B201" t="e">
        <f>VLOOKUP(A201,kommun_VC!$A$2:$C$70,3,FALSE)</f>
        <v>#N/A</v>
      </c>
      <c r="J201" t="e">
        <f t="shared" si="36"/>
        <v>#N/A</v>
      </c>
      <c r="K201" t="e">
        <f>VLOOKUP(A201,listing65!$A$2:$G$70,2,FALSE)</f>
        <v>#N/A</v>
      </c>
      <c r="L201" s="23" t="e">
        <f t="shared" ca="1" si="25"/>
        <v>#N/A</v>
      </c>
      <c r="M201" s="4" t="e">
        <f t="shared" ca="1" si="30"/>
        <v>#N/A</v>
      </c>
      <c r="N201" s="4" t="e">
        <f t="shared" ca="1" si="31"/>
        <v>#N/A</v>
      </c>
      <c r="O201" s="4" t="e">
        <f t="shared" ca="1" si="32"/>
        <v>#N/A</v>
      </c>
      <c r="P201" s="4" t="e">
        <f t="shared" ca="1" si="33"/>
        <v>#N/A</v>
      </c>
      <c r="Q201" s="5" t="str">
        <f t="shared" si="35"/>
        <v/>
      </c>
      <c r="R201" s="5" t="str">
        <f t="shared" si="37"/>
        <v/>
      </c>
    </row>
    <row r="202" spans="1:18" x14ac:dyDescent="0.3">
      <c r="B202" t="e">
        <f>VLOOKUP(A202,kommun_VC!$A$2:$C$70,3,FALSE)</f>
        <v>#N/A</v>
      </c>
      <c r="J202" t="e">
        <f t="shared" si="36"/>
        <v>#N/A</v>
      </c>
      <c r="K202" t="e">
        <f>VLOOKUP(A202,listing65!$A$2:$G$70,2,FALSE)</f>
        <v>#N/A</v>
      </c>
      <c r="L202" s="23" t="e">
        <f t="shared" ca="1" si="25"/>
        <v>#N/A</v>
      </c>
      <c r="M202" s="4" t="e">
        <f t="shared" ca="1" si="30"/>
        <v>#N/A</v>
      </c>
      <c r="N202" s="4" t="e">
        <f t="shared" ca="1" si="31"/>
        <v>#N/A</v>
      </c>
      <c r="O202" s="4" t="e">
        <f t="shared" ca="1" si="32"/>
        <v>#N/A</v>
      </c>
      <c r="P202" s="4" t="e">
        <f t="shared" ca="1" si="33"/>
        <v>#N/A</v>
      </c>
      <c r="Q202" s="5" t="str">
        <f t="shared" si="35"/>
        <v/>
      </c>
      <c r="R202" s="5" t="str">
        <f t="shared" si="37"/>
        <v/>
      </c>
    </row>
    <row r="203" spans="1:18" x14ac:dyDescent="0.3">
      <c r="B203" t="e">
        <f>VLOOKUP(A203,kommun_VC!$A$2:$C$70,3,FALSE)</f>
        <v>#N/A</v>
      </c>
      <c r="J203" t="e">
        <f t="shared" si="36"/>
        <v>#N/A</v>
      </c>
      <c r="K203" t="e">
        <f>VLOOKUP(A203,listing65!$A$2:$G$70,2,FALSE)</f>
        <v>#N/A</v>
      </c>
      <c r="L203" s="23" t="e">
        <f t="shared" ca="1" si="25"/>
        <v>#N/A</v>
      </c>
      <c r="M203" s="4" t="e">
        <f t="shared" ca="1" si="30"/>
        <v>#N/A</v>
      </c>
      <c r="N203" s="4" t="e">
        <f t="shared" ca="1" si="31"/>
        <v>#N/A</v>
      </c>
      <c r="O203" s="4" t="e">
        <f t="shared" ca="1" si="32"/>
        <v>#N/A</v>
      </c>
      <c r="P203" s="4" t="e">
        <f t="shared" ca="1" si="33"/>
        <v>#N/A</v>
      </c>
      <c r="Q203" s="5" t="str">
        <f t="shared" si="35"/>
        <v/>
      </c>
      <c r="R203" s="5" t="str">
        <f t="shared" si="37"/>
        <v/>
      </c>
    </row>
    <row r="204" spans="1:18" x14ac:dyDescent="0.3">
      <c r="B204" t="e">
        <f>VLOOKUP(A204,kommun_VC!$A$2:$C$70,3,FALSE)</f>
        <v>#N/A</v>
      </c>
      <c r="J204" t="e">
        <f t="shared" si="36"/>
        <v>#N/A</v>
      </c>
      <c r="K204" t="e">
        <f>VLOOKUP(A204,listing65!$A$2:$G$70,2,FALSE)</f>
        <v>#N/A</v>
      </c>
      <c r="L204" s="23" t="e">
        <f t="shared" ca="1" si="25"/>
        <v>#N/A</v>
      </c>
      <c r="M204" s="4" t="e">
        <f t="shared" ca="1" si="30"/>
        <v>#N/A</v>
      </c>
      <c r="N204" s="4" t="e">
        <f t="shared" ca="1" si="31"/>
        <v>#N/A</v>
      </c>
      <c r="O204" s="4" t="e">
        <f t="shared" ca="1" si="32"/>
        <v>#N/A</v>
      </c>
      <c r="P204" s="4" t="e">
        <f t="shared" ca="1" si="33"/>
        <v>#N/A</v>
      </c>
      <c r="Q204" s="5" t="str">
        <f t="shared" si="35"/>
        <v/>
      </c>
      <c r="R204" s="5" t="str">
        <f t="shared" si="37"/>
        <v/>
      </c>
    </row>
    <row r="205" spans="1:18" x14ac:dyDescent="0.3">
      <c r="B205" t="e">
        <f>VLOOKUP(A205,kommun_VC!$A$2:$C$70,3,FALSE)</f>
        <v>#N/A</v>
      </c>
      <c r="J205" t="e">
        <f t="shared" si="36"/>
        <v>#N/A</v>
      </c>
      <c r="K205" t="e">
        <f>VLOOKUP(A205,listing65!$A$2:$G$70,2,FALSE)</f>
        <v>#N/A</v>
      </c>
      <c r="L205" s="23" t="e">
        <f t="shared" ca="1" si="25"/>
        <v>#N/A</v>
      </c>
      <c r="M205" s="4" t="e">
        <f t="shared" ca="1" si="30"/>
        <v>#N/A</v>
      </c>
      <c r="N205" s="4" t="e">
        <f t="shared" ca="1" si="31"/>
        <v>#N/A</v>
      </c>
      <c r="O205" s="4" t="e">
        <f t="shared" ca="1" si="32"/>
        <v>#N/A</v>
      </c>
      <c r="P205" s="4" t="e">
        <f t="shared" ca="1" si="33"/>
        <v>#N/A</v>
      </c>
      <c r="Q205" s="5" t="str">
        <f t="shared" si="35"/>
        <v/>
      </c>
      <c r="R205" s="5" t="str">
        <f t="shared" si="37"/>
        <v/>
      </c>
    </row>
    <row r="206" spans="1:18" x14ac:dyDescent="0.3">
      <c r="B206" t="e">
        <f>VLOOKUP(A206,kommun_VC!$A$2:$C$70,3,FALSE)</f>
        <v>#N/A</v>
      </c>
      <c r="J206" t="e">
        <f t="shared" si="36"/>
        <v>#N/A</v>
      </c>
      <c r="K206" t="e">
        <f>VLOOKUP(A206,listing65!$A$2:$G$70,2,FALSE)</f>
        <v>#N/A</v>
      </c>
      <c r="L206" s="23" t="e">
        <f t="shared" ca="1" si="25"/>
        <v>#N/A</v>
      </c>
      <c r="M206" s="4" t="e">
        <f t="shared" ca="1" si="30"/>
        <v>#N/A</v>
      </c>
      <c r="N206" s="4" t="e">
        <f t="shared" ca="1" si="31"/>
        <v>#N/A</v>
      </c>
      <c r="O206" s="4" t="e">
        <f t="shared" ca="1" si="32"/>
        <v>#N/A</v>
      </c>
      <c r="P206" s="4" t="e">
        <f t="shared" ca="1" si="33"/>
        <v>#N/A</v>
      </c>
      <c r="Q206" s="5" t="str">
        <f t="shared" si="35"/>
        <v/>
      </c>
      <c r="R206" s="5" t="str">
        <f t="shared" si="37"/>
        <v/>
      </c>
    </row>
    <row r="207" spans="1:18" x14ac:dyDescent="0.3">
      <c r="B207" t="e">
        <f>VLOOKUP(A207,kommun_VC!$A$2:$C$70,3,FALSE)</f>
        <v>#N/A</v>
      </c>
      <c r="J207" t="e">
        <f t="shared" si="36"/>
        <v>#N/A</v>
      </c>
      <c r="K207" t="e">
        <f>VLOOKUP(A207,listing65!$A$2:$G$70,2,FALSE)</f>
        <v>#N/A</v>
      </c>
      <c r="L207" s="23" t="e">
        <f t="shared" ref="L207:L219" ca="1" si="38">INDIRECT(ADDRESS(K207,J207,1,,"listing65"))</f>
        <v>#N/A</v>
      </c>
      <c r="M207" s="4" t="e">
        <f t="shared" ref="M207:M219" ca="1" si="39">F207/$L207*1000</f>
        <v>#N/A</v>
      </c>
      <c r="N207" s="4" t="e">
        <f t="shared" ref="N207:N219" ca="1" si="40">G207/$L207*1000</f>
        <v>#N/A</v>
      </c>
      <c r="O207" s="4" t="e">
        <f t="shared" ref="O207:O219" ca="1" si="41">H207/$L207*1000</f>
        <v>#N/A</v>
      </c>
      <c r="P207" s="4" t="e">
        <f t="shared" ref="P207:P219" ca="1" si="42">I207/$L207*1000</f>
        <v>#N/A</v>
      </c>
      <c r="Q207" s="5" t="str">
        <f t="shared" ref="Q207:Q219" si="43">IFERROR(H207/F207,"")</f>
        <v/>
      </c>
      <c r="R207" s="5" t="str">
        <f t="shared" si="37"/>
        <v/>
      </c>
    </row>
    <row r="208" spans="1:18" x14ac:dyDescent="0.3">
      <c r="B208" t="e">
        <f>VLOOKUP(A208,kommun_VC!$A$2:$C$70,3,FALSE)</f>
        <v>#N/A</v>
      </c>
      <c r="J208" t="e">
        <f t="shared" si="36"/>
        <v>#N/A</v>
      </c>
      <c r="K208" t="e">
        <f>VLOOKUP(A208,listing65!$A$2:$G$70,2,FALSE)</f>
        <v>#N/A</v>
      </c>
      <c r="L208" s="23" t="e">
        <f t="shared" ca="1" si="38"/>
        <v>#N/A</v>
      </c>
      <c r="M208" s="4" t="e">
        <f t="shared" ca="1" si="39"/>
        <v>#N/A</v>
      </c>
      <c r="N208" s="4" t="e">
        <f t="shared" ca="1" si="40"/>
        <v>#N/A</v>
      </c>
      <c r="O208" s="4" t="e">
        <f t="shared" ca="1" si="41"/>
        <v>#N/A</v>
      </c>
      <c r="P208" s="4" t="e">
        <f t="shared" ca="1" si="42"/>
        <v>#N/A</v>
      </c>
      <c r="Q208" s="5" t="str">
        <f t="shared" si="43"/>
        <v/>
      </c>
      <c r="R208" s="5" t="str">
        <f t="shared" si="37"/>
        <v/>
      </c>
    </row>
    <row r="209" spans="2:18" x14ac:dyDescent="0.3">
      <c r="B209" t="e">
        <f>VLOOKUP(A209,kommun_VC!$A$2:$C$70,3,FALSE)</f>
        <v>#N/A</v>
      </c>
      <c r="J209" t="e">
        <f t="shared" si="36"/>
        <v>#N/A</v>
      </c>
      <c r="K209" t="e">
        <f>VLOOKUP(A209,listing65!$A$2:$G$70,2,FALSE)</f>
        <v>#N/A</v>
      </c>
      <c r="L209" s="23" t="e">
        <f t="shared" ca="1" si="38"/>
        <v>#N/A</v>
      </c>
      <c r="M209" s="4" t="e">
        <f t="shared" ca="1" si="39"/>
        <v>#N/A</v>
      </c>
      <c r="N209" s="4" t="e">
        <f t="shared" ca="1" si="40"/>
        <v>#N/A</v>
      </c>
      <c r="O209" s="4" t="e">
        <f t="shared" ca="1" si="41"/>
        <v>#N/A</v>
      </c>
      <c r="P209" s="4" t="e">
        <f t="shared" ca="1" si="42"/>
        <v>#N/A</v>
      </c>
      <c r="Q209" s="5" t="str">
        <f t="shared" si="43"/>
        <v/>
      </c>
      <c r="R209" s="5" t="str">
        <f t="shared" si="37"/>
        <v/>
      </c>
    </row>
    <row r="210" spans="2:18" x14ac:dyDescent="0.3">
      <c r="B210" t="e">
        <f>VLOOKUP(A210,kommun_VC!$A$2:$C$70,3,FALSE)</f>
        <v>#N/A</v>
      </c>
      <c r="J210" t="e">
        <f t="shared" si="36"/>
        <v>#N/A</v>
      </c>
      <c r="K210" t="e">
        <f>VLOOKUP(A210,listing65!$A$2:$G$70,2,FALSE)</f>
        <v>#N/A</v>
      </c>
      <c r="L210" s="23" t="e">
        <f t="shared" ca="1" si="38"/>
        <v>#N/A</v>
      </c>
      <c r="M210" s="4" t="e">
        <f t="shared" ca="1" si="39"/>
        <v>#N/A</v>
      </c>
      <c r="N210" s="4" t="e">
        <f t="shared" ca="1" si="40"/>
        <v>#N/A</v>
      </c>
      <c r="O210" s="4" t="e">
        <f t="shared" ca="1" si="41"/>
        <v>#N/A</v>
      </c>
      <c r="P210" s="4" t="e">
        <f t="shared" ca="1" si="42"/>
        <v>#N/A</v>
      </c>
      <c r="Q210" s="5" t="str">
        <f t="shared" si="43"/>
        <v/>
      </c>
      <c r="R210" s="5" t="str">
        <f t="shared" si="37"/>
        <v/>
      </c>
    </row>
    <row r="211" spans="2:18" x14ac:dyDescent="0.3">
      <c r="B211" t="e">
        <f>VLOOKUP(A211,kommun_VC!$A$2:$C$70,3,FALSE)</f>
        <v>#N/A</v>
      </c>
      <c r="J211" t="e">
        <f t="shared" si="36"/>
        <v>#N/A</v>
      </c>
      <c r="K211" t="e">
        <f>VLOOKUP(A211,listing65!$A$2:$G$70,2,FALSE)</f>
        <v>#N/A</v>
      </c>
      <c r="L211" s="23" t="e">
        <f t="shared" ca="1" si="38"/>
        <v>#N/A</v>
      </c>
      <c r="M211" s="4" t="e">
        <f t="shared" ca="1" si="39"/>
        <v>#N/A</v>
      </c>
      <c r="N211" s="4" t="e">
        <f t="shared" ca="1" si="40"/>
        <v>#N/A</v>
      </c>
      <c r="O211" s="4" t="e">
        <f t="shared" ca="1" si="41"/>
        <v>#N/A</v>
      </c>
      <c r="P211" s="4" t="e">
        <f t="shared" ca="1" si="42"/>
        <v>#N/A</v>
      </c>
      <c r="Q211" s="5" t="str">
        <f t="shared" si="43"/>
        <v/>
      </c>
      <c r="R211" s="5" t="str">
        <f t="shared" si="37"/>
        <v/>
      </c>
    </row>
    <row r="212" spans="2:18" x14ac:dyDescent="0.3">
      <c r="B212" t="e">
        <f>VLOOKUP(A212,kommun_VC!$A$2:$C$70,3,FALSE)</f>
        <v>#N/A</v>
      </c>
      <c r="J212" t="e">
        <f t="shared" si="36"/>
        <v>#N/A</v>
      </c>
      <c r="K212" t="e">
        <f>VLOOKUP(A212,listing65!$A$2:$G$70,2,FALSE)</f>
        <v>#N/A</v>
      </c>
      <c r="L212" s="23" t="e">
        <f t="shared" ca="1" si="38"/>
        <v>#N/A</v>
      </c>
      <c r="M212" s="4" t="e">
        <f t="shared" ca="1" si="39"/>
        <v>#N/A</v>
      </c>
      <c r="N212" s="4" t="e">
        <f t="shared" ca="1" si="40"/>
        <v>#N/A</v>
      </c>
      <c r="O212" s="4" t="e">
        <f t="shared" ca="1" si="41"/>
        <v>#N/A</v>
      </c>
      <c r="P212" s="4" t="e">
        <f t="shared" ca="1" si="42"/>
        <v>#N/A</v>
      </c>
      <c r="Q212" s="5" t="str">
        <f t="shared" si="43"/>
        <v/>
      </c>
      <c r="R212" s="5" t="str">
        <f t="shared" si="37"/>
        <v/>
      </c>
    </row>
    <row r="213" spans="2:18" x14ac:dyDescent="0.3">
      <c r="B213" t="e">
        <f>VLOOKUP(A213,kommun_VC!$A$2:$C$70,3,FALSE)</f>
        <v>#N/A</v>
      </c>
      <c r="J213" t="e">
        <f t="shared" si="36"/>
        <v>#N/A</v>
      </c>
      <c r="K213" t="e">
        <f>VLOOKUP(A213,listing65!$A$2:$G$70,2,FALSE)</f>
        <v>#N/A</v>
      </c>
      <c r="L213" s="23" t="e">
        <f t="shared" ca="1" si="38"/>
        <v>#N/A</v>
      </c>
      <c r="M213" s="4" t="e">
        <f t="shared" ca="1" si="39"/>
        <v>#N/A</v>
      </c>
      <c r="N213" s="4" t="e">
        <f t="shared" ca="1" si="40"/>
        <v>#N/A</v>
      </c>
      <c r="O213" s="4" t="e">
        <f t="shared" ca="1" si="41"/>
        <v>#N/A</v>
      </c>
      <c r="P213" s="4" t="e">
        <f t="shared" ca="1" si="42"/>
        <v>#N/A</v>
      </c>
      <c r="Q213" s="5" t="str">
        <f t="shared" si="43"/>
        <v/>
      </c>
      <c r="R213" s="5" t="str">
        <f t="shared" si="37"/>
        <v/>
      </c>
    </row>
    <row r="214" spans="2:18" x14ac:dyDescent="0.3">
      <c r="B214" t="e">
        <f>VLOOKUP(A214,kommun_VC!$A$2:$C$70,3,FALSE)</f>
        <v>#N/A</v>
      </c>
      <c r="J214" t="e">
        <f t="shared" si="36"/>
        <v>#N/A</v>
      </c>
      <c r="K214" t="e">
        <f>VLOOKUP(A214,listing65!$A$2:$G$70,2,FALSE)</f>
        <v>#N/A</v>
      </c>
      <c r="L214" s="23" t="e">
        <f t="shared" ca="1" si="38"/>
        <v>#N/A</v>
      </c>
      <c r="M214" s="4" t="e">
        <f t="shared" ca="1" si="39"/>
        <v>#N/A</v>
      </c>
      <c r="N214" s="4" t="e">
        <f t="shared" ca="1" si="40"/>
        <v>#N/A</v>
      </c>
      <c r="O214" s="4" t="e">
        <f t="shared" ca="1" si="41"/>
        <v>#N/A</v>
      </c>
      <c r="P214" s="4" t="e">
        <f t="shared" ca="1" si="42"/>
        <v>#N/A</v>
      </c>
      <c r="Q214" s="5" t="str">
        <f t="shared" si="43"/>
        <v/>
      </c>
      <c r="R214" s="5" t="str">
        <f t="shared" si="37"/>
        <v/>
      </c>
    </row>
    <row r="215" spans="2:18" x14ac:dyDescent="0.3">
      <c r="B215" t="e">
        <f>VLOOKUP(A215,kommun_VC!$A$2:$C$70,3,FALSE)</f>
        <v>#N/A</v>
      </c>
      <c r="J215" t="e">
        <f t="shared" si="36"/>
        <v>#N/A</v>
      </c>
      <c r="K215" t="e">
        <f>VLOOKUP(A215,listing65!$A$2:$G$70,2,FALSE)</f>
        <v>#N/A</v>
      </c>
      <c r="L215" s="23" t="e">
        <f t="shared" ca="1" si="38"/>
        <v>#N/A</v>
      </c>
      <c r="M215" s="4" t="e">
        <f t="shared" ca="1" si="39"/>
        <v>#N/A</v>
      </c>
      <c r="N215" s="4" t="e">
        <f t="shared" ca="1" si="40"/>
        <v>#N/A</v>
      </c>
      <c r="O215" s="4" t="e">
        <f t="shared" ca="1" si="41"/>
        <v>#N/A</v>
      </c>
      <c r="P215" s="4" t="e">
        <f t="shared" ca="1" si="42"/>
        <v>#N/A</v>
      </c>
      <c r="Q215" s="5" t="str">
        <f t="shared" si="43"/>
        <v/>
      </c>
      <c r="R215" s="5" t="str">
        <f t="shared" si="37"/>
        <v/>
      </c>
    </row>
    <row r="216" spans="2:18" x14ac:dyDescent="0.3">
      <c r="B216" t="e">
        <f>VLOOKUP(A216,kommun_VC!$A$2:$C$70,3,FALSE)</f>
        <v>#N/A</v>
      </c>
      <c r="J216" t="e">
        <f t="shared" si="36"/>
        <v>#N/A</v>
      </c>
      <c r="K216" t="e">
        <f>VLOOKUP(A216,listing65!$A$2:$G$70,2,FALSE)</f>
        <v>#N/A</v>
      </c>
      <c r="L216" s="23" t="e">
        <f t="shared" ca="1" si="38"/>
        <v>#N/A</v>
      </c>
      <c r="M216" s="4" t="e">
        <f t="shared" ca="1" si="39"/>
        <v>#N/A</v>
      </c>
      <c r="N216" s="4" t="e">
        <f t="shared" ca="1" si="40"/>
        <v>#N/A</v>
      </c>
      <c r="O216" s="4" t="e">
        <f t="shared" ca="1" si="41"/>
        <v>#N/A</v>
      </c>
      <c r="P216" s="4" t="e">
        <f t="shared" ca="1" si="42"/>
        <v>#N/A</v>
      </c>
      <c r="Q216" s="5" t="str">
        <f t="shared" si="43"/>
        <v/>
      </c>
      <c r="R216" s="5" t="str">
        <f t="shared" si="37"/>
        <v/>
      </c>
    </row>
    <row r="217" spans="2:18" x14ac:dyDescent="0.3">
      <c r="B217" t="e">
        <f>VLOOKUP(A217,kommun_VC!$A$2:$C$70,3,FALSE)</f>
        <v>#N/A</v>
      </c>
      <c r="J217" t="e">
        <f t="shared" si="36"/>
        <v>#N/A</v>
      </c>
      <c r="K217" t="e">
        <f>VLOOKUP(A217,listing65!$A$2:$G$70,2,FALSE)</f>
        <v>#N/A</v>
      </c>
      <c r="L217" s="23" t="e">
        <f t="shared" ca="1" si="38"/>
        <v>#N/A</v>
      </c>
      <c r="M217" s="4" t="e">
        <f t="shared" ca="1" si="39"/>
        <v>#N/A</v>
      </c>
      <c r="N217" s="4" t="e">
        <f t="shared" ca="1" si="40"/>
        <v>#N/A</v>
      </c>
      <c r="O217" s="4" t="e">
        <f t="shared" ca="1" si="41"/>
        <v>#N/A</v>
      </c>
      <c r="P217" s="4" t="e">
        <f t="shared" ca="1" si="42"/>
        <v>#N/A</v>
      </c>
      <c r="Q217" s="5" t="str">
        <f t="shared" si="43"/>
        <v/>
      </c>
      <c r="R217" s="5" t="str">
        <f t="shared" si="37"/>
        <v/>
      </c>
    </row>
    <row r="218" spans="2:18" x14ac:dyDescent="0.3">
      <c r="B218" t="e">
        <f>VLOOKUP(A218,kommun_VC!$A$2:$C$70,3,FALSE)</f>
        <v>#N/A</v>
      </c>
      <c r="J218" t="e">
        <f t="shared" si="36"/>
        <v>#N/A</v>
      </c>
      <c r="K218" t="e">
        <f>VLOOKUP(A218,listing65!$A$2:$G$70,2,FALSE)</f>
        <v>#N/A</v>
      </c>
      <c r="L218" s="23" t="e">
        <f t="shared" ca="1" si="38"/>
        <v>#N/A</v>
      </c>
      <c r="M218" s="4" t="e">
        <f t="shared" ca="1" si="39"/>
        <v>#N/A</v>
      </c>
      <c r="N218" s="4" t="e">
        <f t="shared" ca="1" si="40"/>
        <v>#N/A</v>
      </c>
      <c r="O218" s="4" t="e">
        <f t="shared" ca="1" si="41"/>
        <v>#N/A</v>
      </c>
      <c r="P218" s="4" t="e">
        <f t="shared" ca="1" si="42"/>
        <v>#N/A</v>
      </c>
      <c r="Q218" s="5" t="str">
        <f t="shared" si="43"/>
        <v/>
      </c>
      <c r="R218" s="5" t="str">
        <f t="shared" si="37"/>
        <v/>
      </c>
    </row>
    <row r="219" spans="2:18" x14ac:dyDescent="0.3">
      <c r="B219" t="e">
        <f>VLOOKUP(A219,kommun_VC!$A$2:$C$70,3,FALSE)</f>
        <v>#N/A</v>
      </c>
      <c r="J219" t="e">
        <f t="shared" si="36"/>
        <v>#N/A</v>
      </c>
      <c r="K219" t="e">
        <f>VLOOKUP(A219,listing65!$A$2:$G$70,2,FALSE)</f>
        <v>#N/A</v>
      </c>
      <c r="L219" s="23" t="e">
        <f t="shared" ca="1" si="38"/>
        <v>#N/A</v>
      </c>
      <c r="M219" s="4" t="e">
        <f t="shared" ca="1" si="39"/>
        <v>#N/A</v>
      </c>
      <c r="N219" s="4" t="e">
        <f t="shared" ca="1" si="40"/>
        <v>#N/A</v>
      </c>
      <c r="O219" s="4" t="e">
        <f t="shared" ca="1" si="41"/>
        <v>#N/A</v>
      </c>
      <c r="P219" s="4" t="e">
        <f t="shared" ca="1" si="42"/>
        <v>#N/A</v>
      </c>
      <c r="Q219" s="5" t="str">
        <f t="shared" si="43"/>
        <v/>
      </c>
      <c r="R219" s="5" t="str">
        <f t="shared" si="37"/>
        <v/>
      </c>
    </row>
  </sheetData>
  <autoFilter ref="A1:R18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8"/>
  <sheetViews>
    <sheetView workbookViewId="0">
      <pane ySplit="1" topLeftCell="A18" activePane="bottomLeft" state="frozen"/>
      <selection activeCell="M69" sqref="M69"/>
      <selection pane="bottomLeft" activeCell="M69" sqref="M69"/>
    </sheetView>
  </sheetViews>
  <sheetFormatPr defaultRowHeight="14.4" x14ac:dyDescent="0.3"/>
  <cols>
    <col min="1" max="2" width="28.5546875" customWidth="1"/>
    <col min="6" max="6" width="12.109375" customWidth="1"/>
    <col min="13" max="13" width="24.21875" customWidth="1"/>
    <col min="23" max="23" width="38.109375" customWidth="1"/>
  </cols>
  <sheetData>
    <row r="1" spans="1:32" x14ac:dyDescent="0.3">
      <c r="A1" s="1" t="s">
        <v>60</v>
      </c>
      <c r="B1" s="1" t="s">
        <v>130</v>
      </c>
      <c r="C1" s="1">
        <v>2014</v>
      </c>
      <c r="D1" s="1">
        <v>2015</v>
      </c>
      <c r="E1" s="1">
        <v>2016</v>
      </c>
      <c r="F1" s="1">
        <v>2017</v>
      </c>
      <c r="G1" s="1">
        <v>2018</v>
      </c>
      <c r="H1" s="1">
        <v>2019</v>
      </c>
      <c r="M1" t="s">
        <v>146</v>
      </c>
      <c r="N1" t="s">
        <v>148</v>
      </c>
      <c r="V1" t="s">
        <v>0</v>
      </c>
      <c r="X1" t="s">
        <v>0</v>
      </c>
      <c r="Y1" t="s">
        <v>2</v>
      </c>
      <c r="Z1" t="s">
        <v>3</v>
      </c>
      <c r="AA1" t="s">
        <v>4</v>
      </c>
      <c r="AB1" t="s">
        <v>5</v>
      </c>
      <c r="AC1" t="s">
        <v>6</v>
      </c>
      <c r="AD1" t="s">
        <v>7</v>
      </c>
      <c r="AF1" t="s">
        <v>119</v>
      </c>
    </row>
    <row r="2" spans="1:32" x14ac:dyDescent="0.3">
      <c r="A2" t="s">
        <v>8</v>
      </c>
      <c r="B2">
        <f>ROW()</f>
        <v>2</v>
      </c>
      <c r="C2">
        <v>2273.1666666666665</v>
      </c>
      <c r="D2">
        <v>2224.1666666666665</v>
      </c>
      <c r="E2">
        <v>2181.5833333333335</v>
      </c>
      <c r="F2">
        <v>2146.3333333333335</v>
      </c>
      <c r="G2">
        <v>2130.25</v>
      </c>
      <c r="H2">
        <f>VLOOKUP(A2,$M$2:$N$44,2,FALSE)</f>
        <v>2128</v>
      </c>
      <c r="M2" t="s">
        <v>8</v>
      </c>
      <c r="N2">
        <v>2128</v>
      </c>
      <c r="V2" t="s">
        <v>8</v>
      </c>
      <c r="X2" t="s">
        <v>8</v>
      </c>
      <c r="Y2">
        <v>45</v>
      </c>
      <c r="Z2">
        <v>5</v>
      </c>
      <c r="AA2">
        <v>1</v>
      </c>
    </row>
    <row r="3" spans="1:32" x14ac:dyDescent="0.3">
      <c r="A3" t="s">
        <v>9</v>
      </c>
      <c r="B3">
        <f>ROW()</f>
        <v>3</v>
      </c>
      <c r="C3">
        <v>2364.9166666666665</v>
      </c>
      <c r="D3">
        <v>2297.1666666666665</v>
      </c>
      <c r="E3">
        <v>2155.8333333333335</v>
      </c>
      <c r="F3">
        <v>2080.4166666666665</v>
      </c>
      <c r="G3">
        <v>2044.3333333333333</v>
      </c>
      <c r="H3">
        <f t="shared" ref="H3:H58" si="0">VLOOKUP(A3,$M$2:$N$44,2,FALSE)</f>
        <v>2019.0833333333333</v>
      </c>
      <c r="M3" t="s">
        <v>9</v>
      </c>
      <c r="N3">
        <v>2019.0833333333333</v>
      </c>
      <c r="V3" t="s">
        <v>9</v>
      </c>
      <c r="X3" t="s">
        <v>9</v>
      </c>
      <c r="Y3">
        <v>55</v>
      </c>
      <c r="Z3">
        <v>5</v>
      </c>
      <c r="AA3">
        <v>2</v>
      </c>
    </row>
    <row r="4" spans="1:32" x14ac:dyDescent="0.3">
      <c r="A4" t="s">
        <v>10</v>
      </c>
      <c r="B4">
        <f>ROW()</f>
        <v>4</v>
      </c>
      <c r="C4">
        <v>2021.9166666666667</v>
      </c>
      <c r="D4">
        <v>1989.1666666666667</v>
      </c>
      <c r="E4">
        <v>1991.25</v>
      </c>
      <c r="F4">
        <v>1972</v>
      </c>
      <c r="G4">
        <v>1922.0833333333333</v>
      </c>
      <c r="H4">
        <f t="shared" si="0"/>
        <v>1892.0833333333333</v>
      </c>
      <c r="M4" t="s">
        <v>10</v>
      </c>
      <c r="N4">
        <v>1892.0833333333333</v>
      </c>
      <c r="V4" t="s">
        <v>10</v>
      </c>
      <c r="X4" t="s">
        <v>10</v>
      </c>
      <c r="Y4">
        <v>55</v>
      </c>
      <c r="Z4">
        <v>3</v>
      </c>
      <c r="AA4">
        <v>1</v>
      </c>
      <c r="AB4">
        <v>1</v>
      </c>
    </row>
    <row r="5" spans="1:32" x14ac:dyDescent="0.3">
      <c r="A5" t="s">
        <v>11</v>
      </c>
      <c r="B5">
        <f>ROW()</f>
        <v>5</v>
      </c>
      <c r="C5">
        <v>2187.6666666666665</v>
      </c>
      <c r="D5">
        <v>2147.4166666666665</v>
      </c>
      <c r="E5">
        <v>2142.75</v>
      </c>
      <c r="F5">
        <v>2120.0833333333335</v>
      </c>
      <c r="G5">
        <v>2090.25</v>
      </c>
      <c r="H5">
        <f t="shared" si="0"/>
        <v>2049.8333333333335</v>
      </c>
      <c r="M5" t="s">
        <v>11</v>
      </c>
      <c r="N5">
        <v>2049.8333333333335</v>
      </c>
      <c r="V5" t="s">
        <v>11</v>
      </c>
      <c r="X5" t="s">
        <v>11</v>
      </c>
      <c r="Y5">
        <v>64</v>
      </c>
      <c r="Z5">
        <v>2</v>
      </c>
      <c r="AA5">
        <v>3</v>
      </c>
    </row>
    <row r="6" spans="1:32" x14ac:dyDescent="0.3">
      <c r="A6" t="s">
        <v>12</v>
      </c>
      <c r="B6">
        <f>ROW()</f>
        <v>6</v>
      </c>
      <c r="C6">
        <v>2261.25</v>
      </c>
      <c r="D6">
        <v>2208.3333333333335</v>
      </c>
      <c r="E6">
        <v>2184.9166666666665</v>
      </c>
      <c r="F6">
        <v>2178.75</v>
      </c>
      <c r="G6">
        <v>2179.0833333333335</v>
      </c>
      <c r="H6">
        <f t="shared" si="0"/>
        <v>2165.25</v>
      </c>
      <c r="M6" t="s">
        <v>12</v>
      </c>
      <c r="N6">
        <v>2165.25</v>
      </c>
      <c r="V6" t="s">
        <v>12</v>
      </c>
      <c r="X6" t="s">
        <v>12</v>
      </c>
      <c r="Y6">
        <v>63</v>
      </c>
      <c r="Z6">
        <v>7</v>
      </c>
      <c r="AA6">
        <v>4</v>
      </c>
      <c r="AB6">
        <v>1</v>
      </c>
    </row>
    <row r="7" spans="1:32" x14ac:dyDescent="0.3">
      <c r="A7" t="s">
        <v>47</v>
      </c>
      <c r="B7">
        <f>ROW()</f>
        <v>7</v>
      </c>
      <c r="C7">
        <v>2728.9166666666665</v>
      </c>
      <c r="D7">
        <v>2734.6666666666665</v>
      </c>
      <c r="E7">
        <v>2744.75</v>
      </c>
      <c r="F7">
        <v>2706.4166666666665</v>
      </c>
      <c r="G7">
        <v>2652.1666666666665</v>
      </c>
      <c r="H7">
        <f t="shared" si="0"/>
        <v>2588.9166666666665</v>
      </c>
      <c r="M7" t="s">
        <v>47</v>
      </c>
      <c r="N7">
        <v>2588.9166666666665</v>
      </c>
      <c r="V7" t="s">
        <v>110</v>
      </c>
      <c r="X7" t="s">
        <v>110</v>
      </c>
      <c r="Y7">
        <v>59</v>
      </c>
      <c r="Z7">
        <v>4</v>
      </c>
      <c r="AA7">
        <v>4</v>
      </c>
      <c r="AB7">
        <v>1</v>
      </c>
    </row>
    <row r="8" spans="1:32" x14ac:dyDescent="0.3">
      <c r="A8" t="s">
        <v>13</v>
      </c>
      <c r="B8">
        <f>ROW()</f>
        <v>8</v>
      </c>
      <c r="C8">
        <v>3279.4166666666665</v>
      </c>
      <c r="D8">
        <v>3323</v>
      </c>
      <c r="E8">
        <v>3408.5</v>
      </c>
      <c r="F8">
        <v>3491.9166666666665</v>
      </c>
      <c r="G8">
        <v>3570.75</v>
      </c>
      <c r="H8">
        <f t="shared" si="0"/>
        <v>3581.9166666666665</v>
      </c>
      <c r="M8" t="s">
        <v>13</v>
      </c>
      <c r="N8">
        <v>3581.9166666666665</v>
      </c>
      <c r="V8" t="s">
        <v>13</v>
      </c>
      <c r="X8" t="s">
        <v>13</v>
      </c>
      <c r="Y8">
        <v>69</v>
      </c>
      <c r="Z8">
        <v>7</v>
      </c>
      <c r="AA8">
        <v>5</v>
      </c>
      <c r="AB8">
        <v>1</v>
      </c>
      <c r="AC8">
        <v>1</v>
      </c>
    </row>
    <row r="9" spans="1:32" x14ac:dyDescent="0.3">
      <c r="A9" t="s">
        <v>14</v>
      </c>
      <c r="B9">
        <f>ROW()</f>
        <v>9</v>
      </c>
      <c r="C9">
        <v>1727.5833333333333</v>
      </c>
      <c r="D9">
        <v>1766.4166666666667</v>
      </c>
      <c r="E9">
        <v>1794.3333333333333</v>
      </c>
      <c r="F9">
        <v>2385.25</v>
      </c>
      <c r="G9">
        <v>2685.5833333333335</v>
      </c>
      <c r="H9">
        <f t="shared" si="0"/>
        <v>2714.3333333333335</v>
      </c>
      <c r="M9" t="s">
        <v>14</v>
      </c>
      <c r="N9">
        <v>2714.3333333333335</v>
      </c>
      <c r="V9" t="s">
        <v>14</v>
      </c>
      <c r="X9" t="s">
        <v>14</v>
      </c>
      <c r="Y9">
        <v>67</v>
      </c>
      <c r="Z9">
        <v>1</v>
      </c>
      <c r="AA9">
        <v>5</v>
      </c>
      <c r="AB9">
        <v>1</v>
      </c>
    </row>
    <row r="10" spans="1:32" x14ac:dyDescent="0.3">
      <c r="A10" t="s">
        <v>15</v>
      </c>
      <c r="B10">
        <f>ROW()</f>
        <v>10</v>
      </c>
      <c r="C10">
        <v>3207.25</v>
      </c>
      <c r="D10">
        <v>3288.5</v>
      </c>
      <c r="E10">
        <v>3399.75</v>
      </c>
      <c r="F10">
        <v>3486.25</v>
      </c>
      <c r="G10">
        <v>4084.75</v>
      </c>
      <c r="H10">
        <f t="shared" si="0"/>
        <v>4532.25</v>
      </c>
      <c r="M10" t="s">
        <v>15</v>
      </c>
      <c r="N10">
        <v>4532.25</v>
      </c>
      <c r="V10" t="s">
        <v>15</v>
      </c>
      <c r="X10" t="s">
        <v>15</v>
      </c>
      <c r="Y10">
        <v>134</v>
      </c>
      <c r="Z10">
        <v>9</v>
      </c>
      <c r="AA10">
        <v>5</v>
      </c>
      <c r="AB10">
        <v>2</v>
      </c>
    </row>
    <row r="11" spans="1:32" x14ac:dyDescent="0.3">
      <c r="A11" t="s">
        <v>16</v>
      </c>
      <c r="B11">
        <f>ROW()</f>
        <v>11</v>
      </c>
      <c r="C11">
        <v>2902.75</v>
      </c>
      <c r="D11">
        <v>2891.4166666666665</v>
      </c>
      <c r="E11">
        <v>2875.5</v>
      </c>
      <c r="F11">
        <v>2874.5833333333335</v>
      </c>
      <c r="G11">
        <v>2909.75</v>
      </c>
      <c r="H11">
        <f t="shared" si="0"/>
        <v>2915.0833333333335</v>
      </c>
      <c r="M11" t="s">
        <v>16</v>
      </c>
      <c r="N11">
        <v>2915.0833333333335</v>
      </c>
      <c r="V11" t="s">
        <v>16</v>
      </c>
      <c r="X11" t="s">
        <v>16</v>
      </c>
      <c r="Y11">
        <v>75</v>
      </c>
      <c r="Z11">
        <v>7</v>
      </c>
      <c r="AA11">
        <v>6</v>
      </c>
      <c r="AB11">
        <v>2</v>
      </c>
    </row>
    <row r="12" spans="1:32" x14ac:dyDescent="0.3">
      <c r="A12" t="s">
        <v>17</v>
      </c>
      <c r="B12">
        <f>ROW()</f>
        <v>12</v>
      </c>
      <c r="C12">
        <v>491</v>
      </c>
      <c r="D12">
        <v>484.91666666666669</v>
      </c>
      <c r="E12">
        <v>472.75</v>
      </c>
      <c r="F12">
        <v>465.75</v>
      </c>
      <c r="G12">
        <v>479.58333333333331</v>
      </c>
      <c r="H12">
        <f t="shared" si="0"/>
        <v>505.5</v>
      </c>
      <c r="M12" t="s">
        <v>17</v>
      </c>
      <c r="N12">
        <v>505.5</v>
      </c>
      <c r="V12" t="s">
        <v>17</v>
      </c>
      <c r="X12" t="s">
        <v>17</v>
      </c>
      <c r="Y12">
        <v>14</v>
      </c>
      <c r="AB12">
        <v>1</v>
      </c>
    </row>
    <row r="13" spans="1:32" x14ac:dyDescent="0.3">
      <c r="A13" t="s">
        <v>18</v>
      </c>
      <c r="B13">
        <f>ROW()</f>
        <v>13</v>
      </c>
      <c r="C13">
        <v>1633.0833333333333</v>
      </c>
      <c r="D13">
        <v>1679.5</v>
      </c>
      <c r="E13">
        <v>1713.75</v>
      </c>
      <c r="F13">
        <v>1742.25</v>
      </c>
      <c r="G13">
        <v>1767.25</v>
      </c>
      <c r="H13">
        <f t="shared" si="0"/>
        <v>1823.4166666666667</v>
      </c>
      <c r="M13" t="s">
        <v>18</v>
      </c>
      <c r="N13">
        <v>1823.4166666666667</v>
      </c>
      <c r="V13" t="s">
        <v>18</v>
      </c>
      <c r="X13" t="s">
        <v>18</v>
      </c>
      <c r="Y13">
        <v>36</v>
      </c>
      <c r="Z13">
        <v>4</v>
      </c>
      <c r="AA13">
        <v>1</v>
      </c>
      <c r="AB13">
        <v>1</v>
      </c>
    </row>
    <row r="14" spans="1:32" x14ac:dyDescent="0.3">
      <c r="A14" t="s">
        <v>19</v>
      </c>
      <c r="B14">
        <f>ROW()</f>
        <v>14</v>
      </c>
      <c r="C14">
        <v>2261.0833333333335</v>
      </c>
      <c r="D14">
        <v>2255.9166666666665</v>
      </c>
      <c r="E14">
        <v>2263</v>
      </c>
      <c r="F14">
        <v>2276.0833333333335</v>
      </c>
      <c r="G14">
        <v>2328.5</v>
      </c>
      <c r="H14">
        <f t="shared" si="0"/>
        <v>2359.4166666666665</v>
      </c>
      <c r="M14" t="s">
        <v>19</v>
      </c>
      <c r="N14">
        <v>2359.4166666666665</v>
      </c>
      <c r="V14" t="s">
        <v>19</v>
      </c>
      <c r="X14" t="s">
        <v>19</v>
      </c>
      <c r="Y14">
        <v>77</v>
      </c>
      <c r="Z14">
        <v>7</v>
      </c>
      <c r="AA14">
        <v>3</v>
      </c>
      <c r="AB14">
        <v>1</v>
      </c>
    </row>
    <row r="15" spans="1:32" x14ac:dyDescent="0.3">
      <c r="A15" t="s">
        <v>20</v>
      </c>
      <c r="B15">
        <f>ROW()</f>
        <v>15</v>
      </c>
      <c r="C15">
        <v>1374.75</v>
      </c>
      <c r="D15">
        <v>1558.9166666666667</v>
      </c>
      <c r="E15">
        <v>1571</v>
      </c>
      <c r="F15">
        <v>1589.4166666666667</v>
      </c>
      <c r="G15">
        <v>1605.75</v>
      </c>
      <c r="H15">
        <f t="shared" si="0"/>
        <v>1594.0833333333333</v>
      </c>
      <c r="M15" t="s">
        <v>20</v>
      </c>
      <c r="N15">
        <v>1594.0833333333333</v>
      </c>
      <c r="V15" t="s">
        <v>20</v>
      </c>
      <c r="X15" t="s">
        <v>20</v>
      </c>
      <c r="Y15">
        <v>44</v>
      </c>
      <c r="Z15">
        <v>7</v>
      </c>
      <c r="AA15">
        <v>1</v>
      </c>
    </row>
    <row r="16" spans="1:32" x14ac:dyDescent="0.3">
      <c r="A16" t="s">
        <v>21</v>
      </c>
      <c r="B16">
        <f>ROW()</f>
        <v>16</v>
      </c>
      <c r="C16">
        <v>1409.8333333333333</v>
      </c>
      <c r="D16">
        <v>1468.5</v>
      </c>
      <c r="E16">
        <v>1518.8333333333333</v>
      </c>
      <c r="F16">
        <v>1540.5833333333333</v>
      </c>
      <c r="G16">
        <v>1559.9166666666667</v>
      </c>
      <c r="H16">
        <f t="shared" si="0"/>
        <v>1587.75</v>
      </c>
      <c r="M16" t="s">
        <v>21</v>
      </c>
      <c r="N16">
        <v>1587.75</v>
      </c>
      <c r="V16" t="s">
        <v>21</v>
      </c>
      <c r="X16" t="s">
        <v>21</v>
      </c>
      <c r="Y16">
        <v>39</v>
      </c>
      <c r="Z16">
        <v>3</v>
      </c>
      <c r="AA16">
        <v>1</v>
      </c>
      <c r="AB16">
        <v>1</v>
      </c>
    </row>
    <row r="17" spans="1:28" x14ac:dyDescent="0.3">
      <c r="A17" t="s">
        <v>22</v>
      </c>
      <c r="B17">
        <f>ROW()</f>
        <v>17</v>
      </c>
      <c r="C17">
        <v>1780.0833333333333</v>
      </c>
      <c r="D17">
        <v>1799.75</v>
      </c>
      <c r="E17">
        <v>1797.75</v>
      </c>
      <c r="F17">
        <v>1803.8333333333333</v>
      </c>
      <c r="G17">
        <v>1815.6666666666667</v>
      </c>
      <c r="H17">
        <f t="shared" si="0"/>
        <v>1850</v>
      </c>
      <c r="M17" t="s">
        <v>22</v>
      </c>
      <c r="N17">
        <v>1850</v>
      </c>
      <c r="V17" t="s">
        <v>22</v>
      </c>
      <c r="X17" t="s">
        <v>22</v>
      </c>
      <c r="Y17">
        <v>52</v>
      </c>
      <c r="Z17">
        <v>3</v>
      </c>
      <c r="AA17">
        <v>2</v>
      </c>
      <c r="AB17">
        <v>1</v>
      </c>
    </row>
    <row r="18" spans="1:28" x14ac:dyDescent="0.3">
      <c r="A18" t="s">
        <v>23</v>
      </c>
      <c r="B18">
        <f>ROW()</f>
        <v>18</v>
      </c>
      <c r="C18">
        <v>1778.8333333333333</v>
      </c>
      <c r="D18">
        <v>1822.5833333333333</v>
      </c>
      <c r="E18">
        <v>1836.4166666666667</v>
      </c>
      <c r="F18">
        <v>1823.1666666666667</v>
      </c>
      <c r="G18">
        <v>1815.4166666666667</v>
      </c>
      <c r="H18">
        <f t="shared" si="0"/>
        <v>1830.6666666666667</v>
      </c>
      <c r="M18" t="s">
        <v>23</v>
      </c>
      <c r="N18">
        <v>1830.6666666666667</v>
      </c>
      <c r="V18" t="s">
        <v>23</v>
      </c>
      <c r="X18" t="s">
        <v>23</v>
      </c>
      <c r="Y18">
        <v>52</v>
      </c>
      <c r="Z18">
        <v>3</v>
      </c>
      <c r="AA18">
        <v>1</v>
      </c>
    </row>
    <row r="19" spans="1:28" x14ac:dyDescent="0.3">
      <c r="A19" t="s">
        <v>24</v>
      </c>
      <c r="B19">
        <f>ROW()</f>
        <v>19</v>
      </c>
      <c r="C19">
        <v>1141.4166666666667</v>
      </c>
      <c r="D19">
        <v>1135.1666666666667</v>
      </c>
      <c r="E19">
        <v>1120.5</v>
      </c>
      <c r="F19">
        <v>1104.5</v>
      </c>
      <c r="G19">
        <v>1088.1666666666667</v>
      </c>
      <c r="H19">
        <f t="shared" si="0"/>
        <v>1055.6666666666667</v>
      </c>
      <c r="M19" t="s">
        <v>24</v>
      </c>
      <c r="N19">
        <v>1055.6666666666667</v>
      </c>
      <c r="V19" t="s">
        <v>24</v>
      </c>
      <c r="X19" t="s">
        <v>24</v>
      </c>
      <c r="Y19">
        <v>29</v>
      </c>
      <c r="Z19">
        <v>2</v>
      </c>
      <c r="AA19">
        <v>4</v>
      </c>
      <c r="AB19">
        <v>2</v>
      </c>
    </row>
    <row r="20" spans="1:28" x14ac:dyDescent="0.3">
      <c r="A20" t="s">
        <v>25</v>
      </c>
      <c r="B20">
        <f>ROW()</f>
        <v>20</v>
      </c>
      <c r="C20">
        <v>864.08333333333337</v>
      </c>
      <c r="D20">
        <v>866.75</v>
      </c>
      <c r="E20">
        <v>837.25</v>
      </c>
      <c r="F20">
        <v>809.08333333333337</v>
      </c>
      <c r="G20">
        <v>794.75</v>
      </c>
      <c r="H20">
        <f t="shared" si="0"/>
        <v>808.91666666666663</v>
      </c>
      <c r="M20" t="s">
        <v>25</v>
      </c>
      <c r="N20">
        <v>808.91666666666663</v>
      </c>
      <c r="V20" t="s">
        <v>25</v>
      </c>
      <c r="X20" t="s">
        <v>25</v>
      </c>
      <c r="Y20">
        <v>10</v>
      </c>
      <c r="Z20">
        <v>1</v>
      </c>
      <c r="AA20">
        <v>1</v>
      </c>
    </row>
    <row r="21" spans="1:28" x14ac:dyDescent="0.3">
      <c r="A21" t="s">
        <v>48</v>
      </c>
      <c r="B21">
        <f>ROW()</f>
        <v>21</v>
      </c>
      <c r="C21">
        <v>892.5</v>
      </c>
      <c r="D21">
        <v>901.83333333333337</v>
      </c>
      <c r="E21">
        <v>898.5</v>
      </c>
      <c r="F21">
        <v>873.41666666666663</v>
      </c>
      <c r="G21">
        <v>362.75</v>
      </c>
      <c r="H21" t="e">
        <f t="shared" si="0"/>
        <v>#N/A</v>
      </c>
      <c r="M21" t="s">
        <v>27</v>
      </c>
      <c r="N21">
        <v>1186.1666666666667</v>
      </c>
      <c r="V21" t="s">
        <v>27</v>
      </c>
      <c r="X21" t="s">
        <v>27</v>
      </c>
      <c r="Y21">
        <v>30</v>
      </c>
      <c r="Z21">
        <v>2</v>
      </c>
      <c r="AA21">
        <v>1</v>
      </c>
    </row>
    <row r="22" spans="1:28" x14ac:dyDescent="0.3">
      <c r="A22" t="s">
        <v>27</v>
      </c>
      <c r="B22">
        <f>ROW()</f>
        <v>22</v>
      </c>
      <c r="C22">
        <v>1196.25</v>
      </c>
      <c r="D22">
        <v>1193</v>
      </c>
      <c r="E22">
        <v>1203.8333333333333</v>
      </c>
      <c r="F22">
        <v>1196</v>
      </c>
      <c r="G22">
        <v>1192.6666666666667</v>
      </c>
      <c r="H22">
        <f t="shared" si="0"/>
        <v>1186.1666666666667</v>
      </c>
      <c r="M22" t="s">
        <v>28</v>
      </c>
      <c r="N22">
        <v>2601.1666666666665</v>
      </c>
      <c r="V22" t="s">
        <v>28</v>
      </c>
      <c r="X22" t="s">
        <v>28</v>
      </c>
      <c r="Y22">
        <v>88</v>
      </c>
      <c r="Z22">
        <v>8</v>
      </c>
      <c r="AA22">
        <v>3</v>
      </c>
      <c r="AB22">
        <v>4</v>
      </c>
    </row>
    <row r="23" spans="1:28" x14ac:dyDescent="0.3">
      <c r="A23" t="s">
        <v>28</v>
      </c>
      <c r="B23">
        <f>ROW()</f>
        <v>23</v>
      </c>
      <c r="C23">
        <v>2598.9166666666665</v>
      </c>
      <c r="D23">
        <v>2525</v>
      </c>
      <c r="E23">
        <v>2511.3333333333335</v>
      </c>
      <c r="F23">
        <v>2515.9166666666665</v>
      </c>
      <c r="G23">
        <v>2562.9166666666665</v>
      </c>
      <c r="H23">
        <f t="shared" si="0"/>
        <v>2601.1666666666665</v>
      </c>
      <c r="M23" t="s">
        <v>49</v>
      </c>
      <c r="N23">
        <v>2106.3333333333335</v>
      </c>
      <c r="V23" t="s">
        <v>29</v>
      </c>
      <c r="X23" t="s">
        <v>29</v>
      </c>
      <c r="Y23">
        <v>62</v>
      </c>
      <c r="Z23">
        <v>7</v>
      </c>
      <c r="AA23">
        <v>3</v>
      </c>
      <c r="AB23">
        <v>1</v>
      </c>
    </row>
    <row r="24" spans="1:28" x14ac:dyDescent="0.3">
      <c r="A24" t="s">
        <v>49</v>
      </c>
      <c r="B24">
        <f>ROW()</f>
        <v>24</v>
      </c>
      <c r="C24">
        <v>2012.8333333333333</v>
      </c>
      <c r="D24">
        <v>1998</v>
      </c>
      <c r="E24">
        <v>1994.5833333333333</v>
      </c>
      <c r="F24">
        <v>2028</v>
      </c>
      <c r="G24">
        <v>2082.0833333333335</v>
      </c>
      <c r="H24">
        <f t="shared" si="0"/>
        <v>2106.3333333333335</v>
      </c>
      <c r="M24" t="s">
        <v>30</v>
      </c>
      <c r="N24">
        <v>791.66666666666663</v>
      </c>
      <c r="V24" t="s">
        <v>30</v>
      </c>
      <c r="X24" t="s">
        <v>30</v>
      </c>
      <c r="Y24">
        <v>13</v>
      </c>
      <c r="Z24">
        <v>1</v>
      </c>
      <c r="AA24">
        <v>2</v>
      </c>
    </row>
    <row r="25" spans="1:28" x14ac:dyDescent="0.3">
      <c r="A25" t="s">
        <v>30</v>
      </c>
      <c r="B25">
        <f>ROW()</f>
        <v>25</v>
      </c>
      <c r="C25">
        <v>722.08333333333337</v>
      </c>
      <c r="D25">
        <v>720.5</v>
      </c>
      <c r="E25">
        <v>741.16666666666663</v>
      </c>
      <c r="F25">
        <v>766.41666666666663</v>
      </c>
      <c r="G25">
        <v>775.83333333333337</v>
      </c>
      <c r="H25">
        <f t="shared" si="0"/>
        <v>791.66666666666663</v>
      </c>
      <c r="M25" t="s">
        <v>31</v>
      </c>
      <c r="N25">
        <v>3091.75</v>
      </c>
      <c r="V25" t="s">
        <v>31</v>
      </c>
      <c r="X25" t="s">
        <v>31</v>
      </c>
      <c r="Y25">
        <v>64</v>
      </c>
      <c r="Z25">
        <v>3</v>
      </c>
      <c r="AA25">
        <v>1</v>
      </c>
    </row>
    <row r="26" spans="1:28" x14ac:dyDescent="0.3">
      <c r="A26" t="s">
        <v>31</v>
      </c>
      <c r="B26">
        <f>ROW()</f>
        <v>26</v>
      </c>
      <c r="C26">
        <v>1940.1666666666667</v>
      </c>
      <c r="D26">
        <v>2111.3333333333335</v>
      </c>
      <c r="E26">
        <v>2138.9166666666665</v>
      </c>
      <c r="F26">
        <v>2203.0833333333335</v>
      </c>
      <c r="G26">
        <v>2742.5833333333335</v>
      </c>
      <c r="H26">
        <f t="shared" si="0"/>
        <v>3091.75</v>
      </c>
      <c r="M26" t="s">
        <v>33</v>
      </c>
      <c r="N26">
        <v>2430.9166666666665</v>
      </c>
      <c r="V26" t="s">
        <v>33</v>
      </c>
      <c r="X26" t="s">
        <v>33</v>
      </c>
      <c r="Y26">
        <v>66</v>
      </c>
      <c r="Z26">
        <v>7</v>
      </c>
      <c r="AA26">
        <v>1</v>
      </c>
      <c r="AB26">
        <v>1</v>
      </c>
    </row>
    <row r="27" spans="1:28" x14ac:dyDescent="0.3">
      <c r="A27" t="s">
        <v>32</v>
      </c>
      <c r="B27">
        <f>ROW()</f>
        <v>27</v>
      </c>
      <c r="C27">
        <v>752.66666666666663</v>
      </c>
      <c r="D27">
        <v>907.75</v>
      </c>
      <c r="E27">
        <v>907.66666666666663</v>
      </c>
      <c r="F27">
        <v>890.16666666666663</v>
      </c>
      <c r="G27">
        <v>367.08333333333331</v>
      </c>
      <c r="H27" t="e">
        <f t="shared" si="0"/>
        <v>#N/A</v>
      </c>
      <c r="M27" t="s">
        <v>50</v>
      </c>
      <c r="N27">
        <v>1407.5</v>
      </c>
      <c r="V27" t="s">
        <v>111</v>
      </c>
      <c r="X27" t="s">
        <v>111</v>
      </c>
      <c r="Y27">
        <v>39</v>
      </c>
      <c r="Z27">
        <v>2</v>
      </c>
      <c r="AA27">
        <v>2</v>
      </c>
    </row>
    <row r="28" spans="1:28" x14ac:dyDescent="0.3">
      <c r="A28" t="s">
        <v>33</v>
      </c>
      <c r="B28">
        <f>ROW()</f>
        <v>28</v>
      </c>
      <c r="C28">
        <v>1524.0833333333333</v>
      </c>
      <c r="D28">
        <v>1675.0833333333333</v>
      </c>
      <c r="E28">
        <v>1704.6666666666667</v>
      </c>
      <c r="F28">
        <v>2059.75</v>
      </c>
      <c r="G28">
        <v>2409.1666666666665</v>
      </c>
      <c r="H28">
        <f t="shared" si="0"/>
        <v>2430.9166666666665</v>
      </c>
      <c r="M28" t="s">
        <v>35</v>
      </c>
      <c r="N28">
        <v>1175.25</v>
      </c>
      <c r="V28" t="s">
        <v>35</v>
      </c>
      <c r="X28" t="s">
        <v>35</v>
      </c>
      <c r="Y28">
        <v>30</v>
      </c>
      <c r="Z28">
        <v>2</v>
      </c>
      <c r="AA28">
        <v>1</v>
      </c>
      <c r="AB28">
        <v>1</v>
      </c>
    </row>
    <row r="29" spans="1:28" x14ac:dyDescent="0.3">
      <c r="A29" t="s">
        <v>34</v>
      </c>
      <c r="B29">
        <f>ROW()</f>
        <v>29</v>
      </c>
      <c r="C29">
        <v>616.58333333333337</v>
      </c>
      <c r="D29">
        <v>644.41666666666663</v>
      </c>
      <c r="E29">
        <v>659.33333333333337</v>
      </c>
      <c r="F29">
        <v>335.41666666666669</v>
      </c>
      <c r="G29">
        <v>0</v>
      </c>
      <c r="H29" t="e">
        <f t="shared" si="0"/>
        <v>#N/A</v>
      </c>
      <c r="M29" t="s">
        <v>36</v>
      </c>
      <c r="N29">
        <v>2038.5</v>
      </c>
      <c r="V29" t="s">
        <v>36</v>
      </c>
      <c r="X29" t="s">
        <v>36</v>
      </c>
      <c r="Y29">
        <v>37</v>
      </c>
      <c r="AA29">
        <v>3</v>
      </c>
      <c r="AB29">
        <v>1</v>
      </c>
    </row>
    <row r="30" spans="1:28" x14ac:dyDescent="0.3">
      <c r="A30" t="s">
        <v>50</v>
      </c>
      <c r="B30">
        <f>ROW()</f>
        <v>30</v>
      </c>
      <c r="C30">
        <v>1398.5</v>
      </c>
      <c r="D30">
        <v>1375.75</v>
      </c>
      <c r="E30">
        <v>1394.25</v>
      </c>
      <c r="F30">
        <v>1401.75</v>
      </c>
      <c r="G30">
        <v>1402.5</v>
      </c>
      <c r="H30">
        <f t="shared" si="0"/>
        <v>1407.5</v>
      </c>
      <c r="M30" t="s">
        <v>147</v>
      </c>
      <c r="N30">
        <v>26.916666666666668</v>
      </c>
      <c r="V30" t="s">
        <v>37</v>
      </c>
      <c r="X30" t="s">
        <v>37</v>
      </c>
      <c r="Y30">
        <v>34</v>
      </c>
      <c r="Z30">
        <v>3</v>
      </c>
      <c r="AB30">
        <v>1</v>
      </c>
    </row>
    <row r="31" spans="1:28" x14ac:dyDescent="0.3">
      <c r="A31" t="s">
        <v>35</v>
      </c>
      <c r="B31">
        <f>ROW()</f>
        <v>31</v>
      </c>
      <c r="C31">
        <v>1113.0833333333333</v>
      </c>
      <c r="D31">
        <v>1126.6666666666667</v>
      </c>
      <c r="E31">
        <v>1150.8333333333333</v>
      </c>
      <c r="F31">
        <v>1176.6666666666667</v>
      </c>
      <c r="G31">
        <v>1175.0833333333333</v>
      </c>
      <c r="H31">
        <f t="shared" si="0"/>
        <v>1175.25</v>
      </c>
      <c r="M31" t="s">
        <v>37</v>
      </c>
      <c r="N31">
        <v>1504.5</v>
      </c>
      <c r="V31" t="s">
        <v>38</v>
      </c>
      <c r="X31" t="s">
        <v>38</v>
      </c>
      <c r="Y31">
        <v>7</v>
      </c>
    </row>
    <row r="32" spans="1:28" x14ac:dyDescent="0.3">
      <c r="A32" t="s">
        <v>36</v>
      </c>
      <c r="B32">
        <f>ROW()</f>
        <v>32</v>
      </c>
      <c r="C32">
        <v>1776.0833333333333</v>
      </c>
      <c r="D32">
        <v>1842.25</v>
      </c>
      <c r="E32">
        <v>1890.75</v>
      </c>
      <c r="F32">
        <v>1929.9166666666667</v>
      </c>
      <c r="G32">
        <v>1972.6666666666667</v>
      </c>
      <c r="H32">
        <f t="shared" si="0"/>
        <v>2038.5</v>
      </c>
      <c r="M32" t="s">
        <v>38</v>
      </c>
      <c r="N32">
        <v>513.08333333333337</v>
      </c>
      <c r="V32" t="s">
        <v>112</v>
      </c>
      <c r="X32" t="s">
        <v>112</v>
      </c>
      <c r="Y32">
        <v>39</v>
      </c>
      <c r="Z32">
        <v>3</v>
      </c>
      <c r="AA32">
        <v>2</v>
      </c>
    </row>
    <row r="33" spans="1:28" x14ac:dyDescent="0.3">
      <c r="A33" t="s">
        <v>37</v>
      </c>
      <c r="B33">
        <f>ROW()</f>
        <v>33</v>
      </c>
      <c r="C33">
        <v>1411</v>
      </c>
      <c r="D33">
        <v>1438.6666666666667</v>
      </c>
      <c r="E33">
        <v>1448.3333333333333</v>
      </c>
      <c r="F33">
        <v>1459.9166666666667</v>
      </c>
      <c r="G33">
        <v>1484.4166666666667</v>
      </c>
      <c r="H33">
        <f t="shared" si="0"/>
        <v>1504.5</v>
      </c>
      <c r="M33" t="s">
        <v>51</v>
      </c>
      <c r="N33">
        <v>1513.6666666666667</v>
      </c>
      <c r="V33" t="s">
        <v>113</v>
      </c>
      <c r="X33" t="s">
        <v>113</v>
      </c>
      <c r="Y33">
        <v>10</v>
      </c>
    </row>
    <row r="34" spans="1:28" x14ac:dyDescent="0.3">
      <c r="A34" t="s">
        <v>38</v>
      </c>
      <c r="B34">
        <f>ROW()</f>
        <v>34</v>
      </c>
      <c r="C34">
        <v>397.91666666666669</v>
      </c>
      <c r="D34">
        <v>451.16666666666669</v>
      </c>
      <c r="E34">
        <v>453.25</v>
      </c>
      <c r="F34">
        <v>441.83333333333331</v>
      </c>
      <c r="G34">
        <v>463.66666666666669</v>
      </c>
      <c r="H34">
        <f t="shared" si="0"/>
        <v>513.08333333333337</v>
      </c>
      <c r="M34" t="s">
        <v>52</v>
      </c>
      <c r="N34">
        <v>421.5</v>
      </c>
      <c r="V34" t="s">
        <v>114</v>
      </c>
      <c r="X34" t="s">
        <v>114</v>
      </c>
      <c r="Y34">
        <v>57</v>
      </c>
      <c r="Z34">
        <v>7</v>
      </c>
      <c r="AA34">
        <v>4</v>
      </c>
      <c r="AB34">
        <v>1</v>
      </c>
    </row>
    <row r="35" spans="1:28" x14ac:dyDescent="0.3">
      <c r="A35" t="s">
        <v>51</v>
      </c>
      <c r="B35">
        <f>ROW()</f>
        <v>35</v>
      </c>
      <c r="C35">
        <v>1129.9166666666667</v>
      </c>
      <c r="D35">
        <v>1220.1666666666667</v>
      </c>
      <c r="E35">
        <v>1328</v>
      </c>
      <c r="F35">
        <v>1432.4166666666667</v>
      </c>
      <c r="G35">
        <v>1500.3333333333333</v>
      </c>
      <c r="H35">
        <f t="shared" si="0"/>
        <v>1513.6666666666667</v>
      </c>
      <c r="M35" t="s">
        <v>53</v>
      </c>
      <c r="N35">
        <v>3316.0833333333335</v>
      </c>
      <c r="V35" t="s">
        <v>115</v>
      </c>
      <c r="X35" t="s">
        <v>115</v>
      </c>
      <c r="Y35">
        <v>4</v>
      </c>
    </row>
    <row r="36" spans="1:28" x14ac:dyDescent="0.3">
      <c r="A36" t="s">
        <v>52</v>
      </c>
      <c r="B36">
        <f>ROW()</f>
        <v>36</v>
      </c>
      <c r="C36">
        <v>297.25</v>
      </c>
      <c r="D36">
        <v>332</v>
      </c>
      <c r="E36">
        <v>343.66666666666669</v>
      </c>
      <c r="F36">
        <v>365.58333333333331</v>
      </c>
      <c r="G36">
        <v>404.08333333333331</v>
      </c>
      <c r="H36">
        <f t="shared" si="0"/>
        <v>421.5</v>
      </c>
      <c r="M36" t="s">
        <v>54</v>
      </c>
      <c r="N36">
        <v>232.66666666666666</v>
      </c>
      <c r="V36" t="s">
        <v>39</v>
      </c>
      <c r="X36" t="s">
        <v>39</v>
      </c>
      <c r="Y36">
        <v>67</v>
      </c>
      <c r="Z36">
        <v>4</v>
      </c>
      <c r="AA36">
        <v>2</v>
      </c>
      <c r="AB36">
        <v>1</v>
      </c>
    </row>
    <row r="37" spans="1:28" x14ac:dyDescent="0.3">
      <c r="A37" t="s">
        <v>53</v>
      </c>
      <c r="B37">
        <f>ROW()</f>
        <v>37</v>
      </c>
      <c r="C37">
        <v>1615.5833333333333</v>
      </c>
      <c r="D37">
        <v>1699.9166666666667</v>
      </c>
      <c r="E37">
        <v>1814.5833333333333</v>
      </c>
      <c r="F37">
        <v>1928.9166666666667</v>
      </c>
      <c r="G37">
        <v>2027.8333333333333</v>
      </c>
      <c r="H37">
        <f t="shared" si="0"/>
        <v>3316.0833333333335</v>
      </c>
      <c r="M37" t="s">
        <v>39</v>
      </c>
      <c r="N37">
        <v>2770.0833333333335</v>
      </c>
      <c r="V37" t="s">
        <v>116</v>
      </c>
      <c r="X37" t="s">
        <v>116</v>
      </c>
      <c r="Y37">
        <v>48</v>
      </c>
      <c r="Z37">
        <v>2</v>
      </c>
      <c r="AA37">
        <v>5</v>
      </c>
      <c r="AB37">
        <v>1</v>
      </c>
    </row>
    <row r="38" spans="1:28" x14ac:dyDescent="0.3">
      <c r="A38" t="s">
        <v>54</v>
      </c>
      <c r="B38">
        <f>ROW()</f>
        <v>38</v>
      </c>
      <c r="C38">
        <v>124.66666666666667</v>
      </c>
      <c r="D38">
        <v>141.58333333333334</v>
      </c>
      <c r="E38">
        <v>155.41666666666666</v>
      </c>
      <c r="F38">
        <v>168.16666666666666</v>
      </c>
      <c r="G38">
        <v>177.91666666666666</v>
      </c>
      <c r="H38">
        <f t="shared" si="0"/>
        <v>232.66666666666666</v>
      </c>
      <c r="M38" t="s">
        <v>55</v>
      </c>
      <c r="N38">
        <v>1935</v>
      </c>
      <c r="V38" t="s">
        <v>41</v>
      </c>
      <c r="X38" t="s">
        <v>41</v>
      </c>
      <c r="Y38">
        <v>10</v>
      </c>
      <c r="Z38">
        <v>1</v>
      </c>
      <c r="AB38">
        <v>1</v>
      </c>
    </row>
    <row r="39" spans="1:28" x14ac:dyDescent="0.3">
      <c r="A39" t="s">
        <v>39</v>
      </c>
      <c r="B39">
        <f>ROW()</f>
        <v>39</v>
      </c>
      <c r="C39">
        <v>1414.8333333333333</v>
      </c>
      <c r="D39">
        <v>1777.1666666666667</v>
      </c>
      <c r="E39">
        <v>2092.3333333333335</v>
      </c>
      <c r="F39">
        <v>2403.0833333333335</v>
      </c>
      <c r="G39">
        <v>2582.3333333333335</v>
      </c>
      <c r="H39">
        <f t="shared" si="0"/>
        <v>2770.0833333333335</v>
      </c>
      <c r="M39" t="s">
        <v>41</v>
      </c>
      <c r="N39">
        <v>401.41666666666669</v>
      </c>
      <c r="V39" t="s">
        <v>43</v>
      </c>
      <c r="X39" t="s">
        <v>43</v>
      </c>
      <c r="Y39">
        <v>26</v>
      </c>
      <c r="Z39">
        <v>3</v>
      </c>
      <c r="AA39">
        <v>1</v>
      </c>
    </row>
    <row r="40" spans="1:28" x14ac:dyDescent="0.3">
      <c r="A40" t="s">
        <v>55</v>
      </c>
      <c r="B40">
        <f>ROW()</f>
        <v>40</v>
      </c>
      <c r="C40">
        <v>926.75</v>
      </c>
      <c r="D40">
        <v>1037.3333333333333</v>
      </c>
      <c r="E40">
        <v>1589.75</v>
      </c>
      <c r="F40">
        <v>1842.8333333333333</v>
      </c>
      <c r="G40">
        <v>1859</v>
      </c>
      <c r="H40">
        <f t="shared" si="0"/>
        <v>1935</v>
      </c>
      <c r="M40" t="s">
        <v>43</v>
      </c>
      <c r="N40">
        <v>1194</v>
      </c>
      <c r="V40" t="s">
        <v>117</v>
      </c>
      <c r="X40" t="s">
        <v>117</v>
      </c>
      <c r="Y40">
        <v>16</v>
      </c>
      <c r="Z40">
        <v>2</v>
      </c>
      <c r="AA40">
        <v>2</v>
      </c>
    </row>
    <row r="41" spans="1:28" x14ac:dyDescent="0.3">
      <c r="A41" t="s">
        <v>41</v>
      </c>
      <c r="B41">
        <f>ROW()</f>
        <v>41</v>
      </c>
      <c r="C41">
        <v>556.66666666666663</v>
      </c>
      <c r="D41">
        <v>491.08333333333331</v>
      </c>
      <c r="E41">
        <v>457.83333333333331</v>
      </c>
      <c r="F41">
        <v>431.91666666666669</v>
      </c>
      <c r="G41">
        <v>406.91666666666669</v>
      </c>
      <c r="H41">
        <f t="shared" si="0"/>
        <v>401.41666666666669</v>
      </c>
      <c r="M41" t="s">
        <v>57</v>
      </c>
      <c r="N41">
        <v>1155.8333333333333</v>
      </c>
      <c r="V41" t="s">
        <v>44</v>
      </c>
      <c r="X41" t="s">
        <v>44</v>
      </c>
      <c r="Y41">
        <v>42</v>
      </c>
      <c r="Z41">
        <v>2</v>
      </c>
      <c r="AA41">
        <v>3</v>
      </c>
      <c r="AB41">
        <v>1</v>
      </c>
    </row>
    <row r="42" spans="1:28" x14ac:dyDescent="0.3">
      <c r="A42" t="s">
        <v>42</v>
      </c>
      <c r="B42">
        <f>ROW()</f>
        <v>42</v>
      </c>
      <c r="C42">
        <v>813.83333333333337</v>
      </c>
      <c r="D42">
        <v>820.91666666666663</v>
      </c>
      <c r="E42">
        <v>826.41666666666663</v>
      </c>
      <c r="F42">
        <v>279.75</v>
      </c>
      <c r="G42">
        <v>0</v>
      </c>
      <c r="H42" t="e">
        <f t="shared" si="0"/>
        <v>#N/A</v>
      </c>
      <c r="M42" t="s">
        <v>44</v>
      </c>
      <c r="N42">
        <v>2098.1666666666665</v>
      </c>
      <c r="V42" t="s">
        <v>45</v>
      </c>
      <c r="X42" t="s">
        <v>45</v>
      </c>
      <c r="Y42">
        <v>36</v>
      </c>
      <c r="Z42">
        <v>1</v>
      </c>
      <c r="AA42">
        <v>2</v>
      </c>
    </row>
    <row r="43" spans="1:28" x14ac:dyDescent="0.3">
      <c r="A43" t="s">
        <v>43</v>
      </c>
      <c r="B43">
        <f>ROW()</f>
        <v>43</v>
      </c>
      <c r="C43">
        <v>1114.3333333333333</v>
      </c>
      <c r="D43">
        <v>1235.9166666666667</v>
      </c>
      <c r="E43">
        <v>1301.8333333333333</v>
      </c>
      <c r="F43">
        <v>1238.5833333333333</v>
      </c>
      <c r="G43">
        <v>1208.5</v>
      </c>
      <c r="H43">
        <f t="shared" si="0"/>
        <v>1194</v>
      </c>
      <c r="M43" t="s">
        <v>58</v>
      </c>
      <c r="N43">
        <v>1869.0833333333333</v>
      </c>
      <c r="V43" t="s">
        <v>46</v>
      </c>
      <c r="X43" t="s">
        <v>46</v>
      </c>
      <c r="Y43">
        <v>26</v>
      </c>
      <c r="Z43">
        <v>4</v>
      </c>
      <c r="AA43">
        <v>1</v>
      </c>
      <c r="AB43">
        <v>1</v>
      </c>
    </row>
    <row r="44" spans="1:28" s="21" customFormat="1" x14ac:dyDescent="0.3">
      <c r="A44" t="s">
        <v>57</v>
      </c>
      <c r="B44">
        <f>ROW()</f>
        <v>44</v>
      </c>
      <c r="C44">
        <v>985.08333333333337</v>
      </c>
      <c r="D44">
        <v>992.16666666666663</v>
      </c>
      <c r="E44">
        <v>1009.25</v>
      </c>
      <c r="F44">
        <v>1035.3333333333333</v>
      </c>
      <c r="G44">
        <v>1077.75</v>
      </c>
      <c r="H44">
        <f t="shared" si="0"/>
        <v>1155.8333333333333</v>
      </c>
      <c r="M44" s="21" t="s">
        <v>46</v>
      </c>
      <c r="N44" s="21">
        <v>998</v>
      </c>
    </row>
    <row r="45" spans="1:28" x14ac:dyDescent="0.3">
      <c r="A45" t="s">
        <v>44</v>
      </c>
      <c r="B45">
        <f>ROW()</f>
        <v>45</v>
      </c>
      <c r="C45">
        <v>1533.9166666666667</v>
      </c>
      <c r="D45">
        <v>1608.8333333333333</v>
      </c>
      <c r="E45">
        <v>1710.0833333333333</v>
      </c>
      <c r="F45">
        <v>1865.3333333333333</v>
      </c>
      <c r="G45">
        <v>1982.5833333333333</v>
      </c>
      <c r="H45">
        <f t="shared" si="0"/>
        <v>2098.1666666666665</v>
      </c>
    </row>
    <row r="46" spans="1:28" x14ac:dyDescent="0.3">
      <c r="A46" t="s">
        <v>58</v>
      </c>
      <c r="B46">
        <f>ROW()</f>
        <v>46</v>
      </c>
      <c r="C46">
        <v>625.75</v>
      </c>
      <c r="D46">
        <v>947.33333333333337</v>
      </c>
      <c r="E46">
        <v>1796.4166666666667</v>
      </c>
      <c r="F46">
        <v>1810.6666666666667</v>
      </c>
      <c r="G46">
        <v>1841.9166666666667</v>
      </c>
      <c r="H46">
        <f t="shared" si="0"/>
        <v>1869.0833333333333</v>
      </c>
    </row>
    <row r="47" spans="1:28" x14ac:dyDescent="0.3">
      <c r="A47" t="s">
        <v>46</v>
      </c>
      <c r="B47">
        <f>ROW()</f>
        <v>47</v>
      </c>
      <c r="C47">
        <v>850.5</v>
      </c>
      <c r="D47">
        <v>889.25</v>
      </c>
      <c r="E47">
        <v>925.5</v>
      </c>
      <c r="F47">
        <v>960.83333333333337</v>
      </c>
      <c r="G47">
        <v>979.91666666666663</v>
      </c>
      <c r="H47">
        <f t="shared" si="0"/>
        <v>998</v>
      </c>
    </row>
    <row r="48" spans="1:28" x14ac:dyDescent="0.3">
      <c r="A48" t="s">
        <v>59</v>
      </c>
      <c r="B48">
        <f>ROW()</f>
        <v>48</v>
      </c>
      <c r="C48">
        <v>0</v>
      </c>
      <c r="D48">
        <v>531.91666666666663</v>
      </c>
      <c r="E48">
        <v>0</v>
      </c>
      <c r="F48">
        <v>0</v>
      </c>
      <c r="G48">
        <v>0</v>
      </c>
      <c r="H48" t="e">
        <f t="shared" si="0"/>
        <v>#N/A</v>
      </c>
    </row>
    <row r="49" spans="1:8" x14ac:dyDescent="0.3">
      <c r="A49" t="s">
        <v>120</v>
      </c>
      <c r="B49">
        <f>ROW()</f>
        <v>49</v>
      </c>
      <c r="C49">
        <v>916.75</v>
      </c>
      <c r="D49">
        <v>249.58333333333334</v>
      </c>
      <c r="E49">
        <v>0</v>
      </c>
      <c r="F49">
        <v>0</v>
      </c>
      <c r="G49">
        <v>0</v>
      </c>
      <c r="H49" t="e">
        <f t="shared" si="0"/>
        <v>#N/A</v>
      </c>
    </row>
    <row r="50" spans="1:8" x14ac:dyDescent="0.3">
      <c r="A50" t="s">
        <v>45</v>
      </c>
      <c r="B50">
        <f>ROW()</f>
        <v>50</v>
      </c>
      <c r="C50">
        <v>625.75</v>
      </c>
      <c r="D50">
        <v>947.33333333333337</v>
      </c>
      <c r="E50">
        <v>1796.4166666666667</v>
      </c>
      <c r="F50">
        <v>1810.6666666666667</v>
      </c>
      <c r="G50">
        <v>1841.9166666666667</v>
      </c>
      <c r="H50" t="e">
        <f t="shared" si="0"/>
        <v>#N/A</v>
      </c>
    </row>
    <row r="51" spans="1:8" x14ac:dyDescent="0.3">
      <c r="A51" t="s">
        <v>110</v>
      </c>
      <c r="B51">
        <f>ROW()</f>
        <v>51</v>
      </c>
      <c r="C51">
        <v>2728.9166666666665</v>
      </c>
      <c r="D51">
        <v>2734.6666666666665</v>
      </c>
      <c r="E51">
        <v>2744.75</v>
      </c>
      <c r="F51">
        <v>2706.4166666666665</v>
      </c>
      <c r="G51">
        <v>2652.1666666666665</v>
      </c>
      <c r="H51" t="e">
        <f t="shared" si="0"/>
        <v>#N/A</v>
      </c>
    </row>
    <row r="52" spans="1:8" x14ac:dyDescent="0.3">
      <c r="A52" t="s">
        <v>111</v>
      </c>
      <c r="B52">
        <f>ROW()</f>
        <v>52</v>
      </c>
      <c r="C52">
        <v>1398.5</v>
      </c>
      <c r="D52">
        <v>1375.75</v>
      </c>
      <c r="E52">
        <v>1394.25</v>
      </c>
      <c r="F52">
        <v>1401.75</v>
      </c>
      <c r="G52">
        <v>1402.5</v>
      </c>
      <c r="H52" t="e">
        <f t="shared" si="0"/>
        <v>#N/A</v>
      </c>
    </row>
    <row r="53" spans="1:8" x14ac:dyDescent="0.3">
      <c r="A53" t="s">
        <v>112</v>
      </c>
      <c r="B53">
        <f>ROW()</f>
        <v>53</v>
      </c>
      <c r="C53">
        <v>1129.9166666666667</v>
      </c>
      <c r="D53">
        <v>1220.1666666666667</v>
      </c>
      <c r="E53">
        <v>1328</v>
      </c>
      <c r="F53">
        <v>1432.4166666666667</v>
      </c>
      <c r="G53">
        <v>1500.3333333333333</v>
      </c>
      <c r="H53" t="e">
        <f t="shared" si="0"/>
        <v>#N/A</v>
      </c>
    </row>
    <row r="54" spans="1:8" x14ac:dyDescent="0.3">
      <c r="A54" t="s">
        <v>113</v>
      </c>
      <c r="B54">
        <f>ROW()</f>
        <v>54</v>
      </c>
      <c r="C54">
        <v>297.25</v>
      </c>
      <c r="D54">
        <v>332</v>
      </c>
      <c r="E54">
        <v>343.66666666666669</v>
      </c>
      <c r="F54">
        <v>365.58333333333331</v>
      </c>
      <c r="G54">
        <v>404.08333333333331</v>
      </c>
      <c r="H54" t="e">
        <f t="shared" si="0"/>
        <v>#N/A</v>
      </c>
    </row>
    <row r="55" spans="1:8" x14ac:dyDescent="0.3">
      <c r="A55" t="s">
        <v>114</v>
      </c>
      <c r="B55">
        <f>ROW()</f>
        <v>55</v>
      </c>
      <c r="C55">
        <v>1615.5833333333333</v>
      </c>
      <c r="D55">
        <v>1699.9166666666667</v>
      </c>
      <c r="E55">
        <v>1814.5833333333333</v>
      </c>
      <c r="F55">
        <v>1928.9166666666667</v>
      </c>
      <c r="G55">
        <v>2027.8333333333333</v>
      </c>
      <c r="H55" t="e">
        <f t="shared" si="0"/>
        <v>#N/A</v>
      </c>
    </row>
    <row r="56" spans="1:8" x14ac:dyDescent="0.3">
      <c r="A56" t="s">
        <v>115</v>
      </c>
      <c r="B56">
        <f>ROW()</f>
        <v>56</v>
      </c>
      <c r="C56">
        <v>124.66666666666667</v>
      </c>
      <c r="D56">
        <v>141.58333333333334</v>
      </c>
      <c r="E56">
        <v>155.41666666666666</v>
      </c>
      <c r="F56">
        <v>168.16666666666666</v>
      </c>
      <c r="G56">
        <v>177.91666666666666</v>
      </c>
      <c r="H56" t="e">
        <f t="shared" si="0"/>
        <v>#N/A</v>
      </c>
    </row>
    <row r="57" spans="1:8" x14ac:dyDescent="0.3">
      <c r="A57" t="s">
        <v>116</v>
      </c>
      <c r="B57">
        <f>ROW()</f>
        <v>57</v>
      </c>
      <c r="C57">
        <v>926.75</v>
      </c>
      <c r="D57">
        <v>1037.3333333333333</v>
      </c>
      <c r="E57">
        <v>1589.75</v>
      </c>
      <c r="F57">
        <v>1842.8333333333333</v>
      </c>
      <c r="G57">
        <v>1859</v>
      </c>
      <c r="H57" t="e">
        <f t="shared" si="0"/>
        <v>#N/A</v>
      </c>
    </row>
    <row r="58" spans="1:8" x14ac:dyDescent="0.3">
      <c r="A58" t="s">
        <v>117</v>
      </c>
      <c r="B58">
        <f>ROW()</f>
        <v>58</v>
      </c>
      <c r="C58">
        <v>985.08333333333337</v>
      </c>
      <c r="D58">
        <v>992.16666666666663</v>
      </c>
      <c r="E58">
        <v>1009.25</v>
      </c>
      <c r="F58">
        <v>1035.3333333333333</v>
      </c>
      <c r="G58">
        <v>1077.75</v>
      </c>
      <c r="H58" t="e">
        <f t="shared" si="0"/>
        <v>#N/A</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59" zoomScaleNormal="59" workbookViewId="0">
      <selection activeCell="B38" sqref="B38"/>
    </sheetView>
  </sheetViews>
  <sheetFormatPr defaultRowHeight="14.4" x14ac:dyDescent="0.3"/>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tabSelected="1" zoomScale="76" zoomScaleNormal="76" workbookViewId="0">
      <selection activeCell="AF33" sqref="AF33"/>
    </sheetView>
  </sheetViews>
  <sheetFormatPr defaultColWidth="9.109375" defaultRowHeight="14.4" x14ac:dyDescent="0.3"/>
  <cols>
    <col min="1" max="1" width="5.88671875" style="12" customWidth="1"/>
    <col min="2" max="2" width="16.33203125" style="12" customWidth="1"/>
    <col min="3" max="3" width="16.77734375" style="12" customWidth="1"/>
    <col min="4" max="4" width="16.33203125" style="12" customWidth="1"/>
    <col min="5" max="5" width="12.33203125" style="12" customWidth="1"/>
    <col min="6" max="7" width="14.44140625" style="12" customWidth="1"/>
    <col min="8" max="8" width="32.5546875" style="12" customWidth="1"/>
    <col min="9" max="9" width="18.5546875" style="12" customWidth="1"/>
    <col min="10" max="10" width="4.6640625" style="12" customWidth="1"/>
    <col min="11" max="12" width="11.5546875" style="12" bestFit="1" customWidth="1"/>
    <col min="13" max="16384" width="9.109375" style="12"/>
  </cols>
  <sheetData>
    <row r="1" spans="2:18" ht="22.5" customHeight="1" x14ac:dyDescent="0.5">
      <c r="B1" s="15" t="s">
        <v>100</v>
      </c>
      <c r="C1" s="13"/>
      <c r="D1" s="15" t="str">
        <f>pivotter!D1</f>
        <v>Region Jönköpings län</v>
      </c>
      <c r="H1" s="14"/>
      <c r="K1" s="24"/>
      <c r="L1" s="24"/>
      <c r="M1" s="24"/>
      <c r="N1" s="24"/>
      <c r="O1" s="24"/>
      <c r="P1" s="24"/>
      <c r="Q1" s="24"/>
    </row>
    <row r="2" spans="2:18" ht="18.75" customHeight="1" x14ac:dyDescent="0.5">
      <c r="B2" s="13" t="s">
        <v>101</v>
      </c>
      <c r="D2" s="15" t="str">
        <f>pivotter!D2</f>
        <v/>
      </c>
      <c r="I2" s="25" t="s">
        <v>98</v>
      </c>
      <c r="K2" s="26"/>
      <c r="L2" s="26"/>
      <c r="M2" s="26"/>
      <c r="N2" s="26"/>
      <c r="O2" s="26"/>
      <c r="P2" s="26"/>
      <c r="Q2" s="26"/>
      <c r="R2" s="26"/>
    </row>
    <row r="3" spans="2:18" ht="15" customHeight="1" x14ac:dyDescent="0.3">
      <c r="K3" s="26"/>
      <c r="L3" s="26"/>
      <c r="M3" s="26"/>
      <c r="N3" s="26"/>
      <c r="O3" s="26"/>
      <c r="P3" s="26"/>
      <c r="Q3" s="26"/>
      <c r="R3" s="26"/>
    </row>
    <row r="4" spans="2:18" ht="15" customHeight="1" x14ac:dyDescent="0.3"/>
    <row r="5" spans="2:18" ht="15" customHeight="1" x14ac:dyDescent="0.3"/>
    <row r="6" spans="2:18" ht="15" customHeight="1" x14ac:dyDescent="0.3"/>
    <row r="7" spans="2:18" ht="15" customHeight="1" x14ac:dyDescent="0.3"/>
    <row r="8" spans="2:18" ht="15" customHeight="1" x14ac:dyDescent="0.3"/>
    <row r="9" spans="2:18" ht="15" customHeight="1" x14ac:dyDescent="0.3">
      <c r="I9" s="27" t="s">
        <v>99</v>
      </c>
    </row>
    <row r="10" spans="2:18" ht="15" customHeight="1" x14ac:dyDescent="0.3"/>
    <row r="11" spans="2:18" ht="15" customHeight="1" x14ac:dyDescent="0.3"/>
    <row r="12" spans="2:18" ht="157.5" customHeight="1" x14ac:dyDescent="0.3">
      <c r="H12" s="44" t="s">
        <v>143</v>
      </c>
      <c r="I12" s="44"/>
      <c r="J12" s="43"/>
    </row>
    <row r="13" spans="2:18" ht="15.6" x14ac:dyDescent="0.3">
      <c r="J13" s="28"/>
    </row>
    <row r="14" spans="2:18" ht="15.6" x14ac:dyDescent="0.3">
      <c r="J14" s="28"/>
    </row>
    <row r="15" spans="2:18" ht="15.75" customHeight="1" x14ac:dyDescent="0.3">
      <c r="I15" s="42"/>
      <c r="J15" s="42"/>
    </row>
    <row r="16" spans="2:18" ht="15.75" customHeight="1" x14ac:dyDescent="0.3">
      <c r="H16" s="44" t="s">
        <v>142</v>
      </c>
      <c r="I16" s="44"/>
      <c r="J16" s="42"/>
    </row>
    <row r="17" spans="8:10" ht="15.75" customHeight="1" x14ac:dyDescent="0.3">
      <c r="H17" s="44"/>
      <c r="I17" s="44"/>
      <c r="J17" s="42"/>
    </row>
    <row r="18" spans="8:10" ht="15.75" customHeight="1" x14ac:dyDescent="0.3">
      <c r="H18" s="44"/>
      <c r="I18" s="44"/>
      <c r="J18" s="42"/>
    </row>
    <row r="19" spans="8:10" ht="15.75" customHeight="1" x14ac:dyDescent="0.3">
      <c r="H19" s="44"/>
      <c r="I19" s="44"/>
      <c r="J19" s="42"/>
    </row>
    <row r="20" spans="8:10" ht="15.75" customHeight="1" x14ac:dyDescent="0.3">
      <c r="H20" s="44"/>
      <c r="I20" s="44"/>
      <c r="J20" s="42"/>
    </row>
    <row r="21" spans="8:10" ht="12.75" customHeight="1" x14ac:dyDescent="0.3">
      <c r="H21" s="44"/>
      <c r="I21" s="44"/>
      <c r="J21" s="42"/>
    </row>
    <row r="22" spans="8:10" ht="15" customHeight="1" x14ac:dyDescent="0.3">
      <c r="H22" s="44"/>
      <c r="I22" s="44"/>
      <c r="J22" s="42"/>
    </row>
    <row r="23" spans="8:10" ht="15" customHeight="1" x14ac:dyDescent="0.3">
      <c r="H23" s="44"/>
      <c r="I23" s="44"/>
      <c r="J23" s="42"/>
    </row>
    <row r="24" spans="8:10" ht="15" customHeight="1" x14ac:dyDescent="0.3">
      <c r="H24" s="44"/>
      <c r="I24" s="44"/>
      <c r="J24" s="42"/>
    </row>
    <row r="25" spans="8:10" ht="15" customHeight="1" x14ac:dyDescent="0.3">
      <c r="H25" s="44"/>
      <c r="I25" s="44"/>
      <c r="J25" s="42"/>
    </row>
    <row r="26" spans="8:10" ht="15" customHeight="1" x14ac:dyDescent="0.3">
      <c r="H26" s="44"/>
      <c r="I26" s="44"/>
      <c r="J26" s="42"/>
    </row>
    <row r="27" spans="8:10" ht="15" customHeight="1" x14ac:dyDescent="0.3">
      <c r="H27" s="44"/>
      <c r="I27" s="44"/>
      <c r="J27" s="42"/>
    </row>
    <row r="28" spans="8:10" ht="15" customHeight="1" x14ac:dyDescent="0.3">
      <c r="H28" s="44"/>
      <c r="I28" s="44"/>
      <c r="J28" s="42"/>
    </row>
    <row r="29" spans="8:10" ht="15" customHeight="1" x14ac:dyDescent="0.3">
      <c r="I29" s="42"/>
      <c r="J29" s="42"/>
    </row>
    <row r="30" spans="8:10" ht="15" customHeight="1" x14ac:dyDescent="0.3">
      <c r="I30" s="42"/>
      <c r="J30" s="42"/>
    </row>
    <row r="31" spans="8:10" ht="15" customHeight="1" x14ac:dyDescent="0.3">
      <c r="I31" s="42"/>
      <c r="J31" s="42"/>
    </row>
    <row r="32" spans="8:10" ht="15" customHeight="1" x14ac:dyDescent="0.3">
      <c r="I32" s="42"/>
      <c r="J32" s="42"/>
    </row>
    <row r="33" spans="1:12" ht="15" x14ac:dyDescent="0.3">
      <c r="I33" s="42"/>
      <c r="J33" s="42"/>
    </row>
    <row r="34" spans="1:12" ht="15" x14ac:dyDescent="0.3">
      <c r="I34" s="42"/>
      <c r="J34" s="42"/>
    </row>
    <row r="35" spans="1:12" x14ac:dyDescent="0.3">
      <c r="E35" s="29"/>
      <c r="F35" s="29"/>
      <c r="G35" s="29"/>
      <c r="H35" s="29"/>
      <c r="I35" s="29"/>
      <c r="J35" s="29"/>
      <c r="K35" s="29"/>
      <c r="L35" s="29"/>
    </row>
    <row r="36" spans="1:12" s="29" customFormat="1" ht="41.4" x14ac:dyDescent="0.3">
      <c r="A36" s="39" t="s">
        <v>108</v>
      </c>
      <c r="B36" s="38" t="s">
        <v>132</v>
      </c>
      <c r="C36" s="38" t="s">
        <v>133</v>
      </c>
      <c r="D36" s="38" t="s">
        <v>134</v>
      </c>
      <c r="E36" s="38" t="s">
        <v>131</v>
      </c>
      <c r="F36" s="38" t="s">
        <v>135</v>
      </c>
      <c r="G36" s="38" t="s">
        <v>136</v>
      </c>
      <c r="H36" s="41" t="s">
        <v>140</v>
      </c>
      <c r="I36" s="40" t="s">
        <v>141</v>
      </c>
    </row>
    <row r="37" spans="1:12" s="35" customFormat="1" x14ac:dyDescent="0.3">
      <c r="A37" s="18">
        <v>2014</v>
      </c>
      <c r="B37" s="30">
        <v>644</v>
      </c>
      <c r="C37" s="30">
        <v>112</v>
      </c>
      <c r="D37" s="31">
        <v>0.1712511873531227</v>
      </c>
      <c r="E37" s="30">
        <v>335</v>
      </c>
      <c r="F37" s="30">
        <v>92</v>
      </c>
      <c r="G37" s="31">
        <v>0.23827064617245711</v>
      </c>
      <c r="H37" s="36">
        <v>7.6041887352077726</v>
      </c>
      <c r="I37" s="36">
        <v>14.618201628280017</v>
      </c>
    </row>
    <row r="38" spans="1:12" x14ac:dyDescent="0.3">
      <c r="A38" s="18">
        <v>2015</v>
      </c>
      <c r="B38" s="30">
        <v>622</v>
      </c>
      <c r="C38" s="30">
        <v>105</v>
      </c>
      <c r="D38" s="31">
        <v>0.16764996001504492</v>
      </c>
      <c r="E38" s="30">
        <v>357</v>
      </c>
      <c r="F38" s="30">
        <v>94</v>
      </c>
      <c r="G38" s="31">
        <v>0.23072651393412888</v>
      </c>
      <c r="H38" s="36">
        <v>8.011819490939013</v>
      </c>
      <c r="I38" s="36">
        <v>13.958968412784499</v>
      </c>
    </row>
    <row r="39" spans="1:12" x14ac:dyDescent="0.3">
      <c r="A39" s="18">
        <v>2016</v>
      </c>
      <c r="B39" s="30">
        <v>556</v>
      </c>
      <c r="C39" s="30">
        <v>93</v>
      </c>
      <c r="D39" s="31">
        <v>0.15987856497626768</v>
      </c>
      <c r="E39" s="30">
        <v>319</v>
      </c>
      <c r="F39" s="30">
        <v>90</v>
      </c>
      <c r="G39" s="31">
        <v>0.22486530025932203</v>
      </c>
      <c r="H39" s="36">
        <v>7.1338453252627207</v>
      </c>
      <c r="I39" s="36">
        <v>12.433912228357595</v>
      </c>
    </row>
    <row r="40" spans="1:12" x14ac:dyDescent="0.3">
      <c r="A40" s="18">
        <v>2017</v>
      </c>
      <c r="B40" s="30">
        <v>642</v>
      </c>
      <c r="C40" s="30">
        <v>103</v>
      </c>
      <c r="D40" s="31">
        <v>0.14924776176910903</v>
      </c>
      <c r="E40" s="30">
        <v>366</v>
      </c>
      <c r="F40" s="30">
        <v>95</v>
      </c>
      <c r="G40" s="31">
        <v>0.2417550900943396</v>
      </c>
      <c r="H40" s="36">
        <v>7.989856229886648</v>
      </c>
      <c r="I40" s="36">
        <v>14.014993714719202</v>
      </c>
    </row>
    <row r="41" spans="1:12" x14ac:dyDescent="0.3">
      <c r="A41" s="18">
        <v>2018</v>
      </c>
      <c r="B41" s="30">
        <v>696</v>
      </c>
      <c r="C41" s="30">
        <v>148</v>
      </c>
      <c r="D41" s="31">
        <v>0.21765863118495635</v>
      </c>
      <c r="E41" s="30">
        <v>297</v>
      </c>
      <c r="F41" s="30">
        <v>71</v>
      </c>
      <c r="G41" s="31">
        <v>0.2003724642791139</v>
      </c>
      <c r="H41" s="36">
        <v>6.3795510686285049</v>
      </c>
      <c r="I41" s="36">
        <v>14.950059069917305</v>
      </c>
    </row>
    <row r="42" spans="1:12" s="29" customFormat="1" x14ac:dyDescent="0.3">
      <c r="A42" s="18">
        <v>2019</v>
      </c>
      <c r="B42" s="30">
        <v>636</v>
      </c>
      <c r="C42" s="30">
        <v>121</v>
      </c>
      <c r="D42" s="31">
        <v>0.19928719303373291</v>
      </c>
      <c r="E42" s="30">
        <v>299</v>
      </c>
      <c r="F42" s="30">
        <v>97</v>
      </c>
      <c r="G42" s="31">
        <v>0.27768119561597826</v>
      </c>
      <c r="H42" s="36">
        <v>6.2927606944485879</v>
      </c>
      <c r="I42" s="36">
        <v>13.385270239696661</v>
      </c>
    </row>
    <row r="43" spans="1:12" x14ac:dyDescent="0.3">
      <c r="A43" s="32" t="s">
        <v>109</v>
      </c>
      <c r="B43" s="33">
        <v>3796</v>
      </c>
      <c r="C43" s="33">
        <v>682</v>
      </c>
      <c r="D43" s="34">
        <v>0.17705924884334451</v>
      </c>
      <c r="E43" s="33">
        <v>1973</v>
      </c>
      <c r="F43" s="33">
        <v>539</v>
      </c>
      <c r="G43" s="34">
        <v>0.23556377034248618</v>
      </c>
      <c r="H43" s="37">
        <v>7.2215974444402722</v>
      </c>
      <c r="I43" s="37">
        <v>13.894163152101001</v>
      </c>
    </row>
  </sheetData>
  <mergeCells count="2">
    <mergeCell ref="H16:I28"/>
    <mergeCell ref="H12:I12"/>
  </mergeCells>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1" sqref="J31"/>
    </sheetView>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7</vt:i4>
      </vt:variant>
    </vt:vector>
  </HeadingPairs>
  <TitlesOfParts>
    <vt:vector size="7" baseType="lpstr">
      <vt:lpstr>kommun_VC</vt:lpstr>
      <vt:lpstr>pivotter</vt:lpstr>
      <vt:lpstr>I50_J44</vt:lpstr>
      <vt:lpstr>listing65</vt:lpstr>
      <vt:lpstr>Blad4</vt:lpstr>
      <vt:lpstr>dashboards</vt:lpstr>
      <vt:lpstr>Blad1</vt:lpstr>
    </vt:vector>
  </TitlesOfParts>
  <Company>Landstinget i Jönköpings län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 centrum</dc:creator>
  <cp:lastModifiedBy>Sumanosova Marina</cp:lastModifiedBy>
  <dcterms:created xsi:type="dcterms:W3CDTF">2018-03-15T07:04:13Z</dcterms:created>
  <dcterms:modified xsi:type="dcterms:W3CDTF">2020-02-17T09:37:19Z</dcterms:modified>
</cp:coreProperties>
</file>